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codeName="Questa_cartella_di_lavoro" autoCompressPictures="0" defaultThemeVersion="166925"/>
  <mc:AlternateContent xmlns:mc="http://schemas.openxmlformats.org/markup-compatibility/2006">
    <mc:Choice Requires="x15">
      <x15ac:absPath xmlns:x15ac="http://schemas.microsoft.com/office/spreadsheetml/2010/11/ac" url="E:\Fondo poverta 2021\"/>
    </mc:Choice>
  </mc:AlternateContent>
  <xr:revisionPtr revIDLastSave="0" documentId="8_{566044A3-64A8-E74C-999D-478FC978525B}" xr6:coauthVersionLast="47" xr6:coauthVersionMax="47" xr10:uidLastSave="{00000000-0000-0000-0000-000000000000}"/>
  <bookViews>
    <workbookView xWindow="0" yWindow="0" windowWidth="28800" windowHeight="11625" tabRatio="901" xr2:uid="{00000000-000D-0000-FFFF-FFFF00000000}"/>
  </bookViews>
  <sheets>
    <sheet name="Sommario" sheetId="26" r:id="rId1"/>
    <sheet name="Tabella Analisi" sheetId="2" r:id="rId2"/>
    <sheet name="Tab 1" sheetId="22" r:id="rId3"/>
    <sheet name="Tab 2" sheetId="17" r:id="rId4"/>
    <sheet name="Tab 3" sheetId="16" r:id="rId5"/>
    <sheet name="Tab 4" sheetId="15" r:id="rId6"/>
    <sheet name="Tab 5" sheetId="14" r:id="rId7"/>
    <sheet name="Tab_Riepilogo" sheetId="7" r:id="rId8"/>
    <sheet name="Popolazione" sheetId="27" state="hidden" r:id="rId9"/>
    <sheet name="Dati" sheetId="24" state="hidden" r:id="rId10"/>
    <sheet name="Foglio1" sheetId="23" state="hidden" r:id="rId11"/>
  </sheets>
  <externalReferences>
    <externalReference r:id="rId12"/>
  </externalReferences>
  <definedNames>
    <definedName name="_ftn1" localSheetId="1">'Tabella Analisi'!#REF!</definedName>
    <definedName name="_ftn2" localSheetId="3">'Tab 2'!#REF!</definedName>
    <definedName name="_ftn2" localSheetId="4">'Tab 3'!#REF!</definedName>
    <definedName name="_ftn2" localSheetId="5">'Tab 4'!#REF!</definedName>
    <definedName name="_ftn2" localSheetId="6">'Tab 5'!#REF!</definedName>
    <definedName name="_ftnref1" localSheetId="1">'Tabella Analisi'!#REF!</definedName>
    <definedName name="_ftnref2" localSheetId="3">'Tab 2'!#REF!</definedName>
    <definedName name="_ftnref2" localSheetId="4">'Tab 3'!#REF!</definedName>
    <definedName name="_ftnref2" localSheetId="5">'Tab 4'!#REF!</definedName>
    <definedName name="_ftnref2" localSheetId="6">'Tab 5'!#REF!</definedName>
    <definedName name="ins" localSheetId="2">#REF!</definedName>
    <definedName name="ins">#REF!</definedName>
    <definedName name="inserisci" localSheetId="2">#REF!</definedName>
    <definedName name="inserisci">#REF!</definedName>
    <definedName name="Si_No" localSheetId="2">[1]Tab_03_1_2_3!#REF!</definedName>
    <definedName name="Si_No">#REF!</definedName>
    <definedName name="Ultimo_aggiornamento" localSheetId="2">data</definedName>
    <definedName name="Ultimo_aggiornamento" localSheetId="3">data</definedName>
    <definedName name="Ultimo_aggiornamento" localSheetId="4">data</definedName>
    <definedName name="Ultimo_aggiornamento" localSheetId="5">data</definedName>
    <definedName name="Ultimo_aggiornamento" localSheetId="6">data</definedName>
    <definedName name="Ultimo_aggiornamento">data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9" i="26" l="1"/>
  <c r="M5" i="22"/>
  <c r="B21" i="2"/>
  <c r="B20" i="2"/>
  <c r="B19" i="2"/>
  <c r="M43" i="24"/>
  <c r="B17" i="2"/>
  <c r="L43" i="24"/>
  <c r="B16" i="2"/>
  <c r="B13" i="2"/>
  <c r="B12" i="2"/>
  <c r="B11" i="2"/>
  <c r="B10" i="2"/>
  <c r="B9" i="2"/>
  <c r="B7" i="2"/>
  <c r="B5" i="2"/>
  <c r="B4" i="2"/>
  <c r="B3" i="2"/>
  <c r="T50" i="24"/>
  <c r="R50" i="24"/>
  <c r="M50" i="24"/>
  <c r="L50" i="24"/>
  <c r="K50" i="24"/>
  <c r="J50" i="24"/>
  <c r="N50" i="24"/>
  <c r="T49" i="24"/>
  <c r="R49" i="24"/>
  <c r="M49" i="24"/>
  <c r="L49" i="24"/>
  <c r="K49" i="24"/>
  <c r="J49" i="24"/>
  <c r="N49" i="24"/>
  <c r="T48" i="24"/>
  <c r="R48" i="24"/>
  <c r="M48" i="24"/>
  <c r="L48" i="24"/>
  <c r="K48" i="24"/>
  <c r="J48" i="24"/>
  <c r="N48" i="24"/>
  <c r="T47" i="24"/>
  <c r="R47" i="24"/>
  <c r="J47" i="24"/>
  <c r="N47" i="24"/>
  <c r="M47" i="24"/>
  <c r="L47" i="24"/>
  <c r="K47" i="24"/>
  <c r="T46" i="24"/>
  <c r="R46" i="24"/>
  <c r="M46" i="24"/>
  <c r="L46" i="24"/>
  <c r="K46" i="24"/>
  <c r="J46" i="24"/>
  <c r="N46" i="24"/>
  <c r="T45" i="24"/>
  <c r="R45" i="24"/>
  <c r="M45" i="24"/>
  <c r="L45" i="24"/>
  <c r="K45" i="24"/>
  <c r="J45" i="24"/>
  <c r="N45" i="24"/>
  <c r="T44" i="24"/>
  <c r="R44" i="24"/>
  <c r="M44" i="24"/>
  <c r="L44" i="24"/>
  <c r="K44" i="24"/>
  <c r="J44" i="24"/>
  <c r="N44" i="24"/>
  <c r="T43" i="24"/>
  <c r="B23" i="2"/>
  <c r="R43" i="24"/>
  <c r="B22" i="2"/>
  <c r="K43" i="24"/>
  <c r="B15" i="2"/>
  <c r="J43" i="24"/>
  <c r="N43" i="24"/>
  <c r="B18" i="2"/>
  <c r="T42" i="24"/>
  <c r="R42" i="24"/>
  <c r="M42" i="24"/>
  <c r="L42" i="24"/>
  <c r="K42" i="24"/>
  <c r="J42" i="24"/>
  <c r="N42" i="24"/>
  <c r="T41" i="24"/>
  <c r="R41" i="24"/>
  <c r="M41" i="24"/>
  <c r="L41" i="24"/>
  <c r="K41" i="24"/>
  <c r="J41" i="24"/>
  <c r="N41" i="24"/>
  <c r="T40" i="24"/>
  <c r="R40" i="24"/>
  <c r="M40" i="24"/>
  <c r="L40" i="24"/>
  <c r="K40" i="24"/>
  <c r="J40" i="24"/>
  <c r="N40" i="24"/>
  <c r="T39" i="24"/>
  <c r="R39" i="24"/>
  <c r="M39" i="24"/>
  <c r="L39" i="24"/>
  <c r="K39" i="24"/>
  <c r="J39" i="24"/>
  <c r="N39" i="24"/>
  <c r="T38" i="24"/>
  <c r="R38" i="24"/>
  <c r="M38" i="24"/>
  <c r="L38" i="24"/>
  <c r="K38" i="24"/>
  <c r="J38" i="24"/>
  <c r="N38" i="24"/>
  <c r="T37" i="24"/>
  <c r="R37" i="24"/>
  <c r="M37" i="24"/>
  <c r="L37" i="24"/>
  <c r="K37" i="24"/>
  <c r="J37" i="24"/>
  <c r="N37" i="24"/>
  <c r="T36" i="24"/>
  <c r="R36" i="24"/>
  <c r="M36" i="24"/>
  <c r="L36" i="24"/>
  <c r="K36" i="24"/>
  <c r="J36" i="24"/>
  <c r="N36" i="24"/>
  <c r="T35" i="24"/>
  <c r="R35" i="24"/>
  <c r="M35" i="24"/>
  <c r="L35" i="24"/>
  <c r="K35" i="24"/>
  <c r="J35" i="24"/>
  <c r="N35" i="24"/>
  <c r="T34" i="24"/>
  <c r="R34" i="24"/>
  <c r="M34" i="24"/>
  <c r="L34" i="24"/>
  <c r="K34" i="24"/>
  <c r="J34" i="24"/>
  <c r="N34" i="24"/>
  <c r="T33" i="24"/>
  <c r="R33" i="24"/>
  <c r="M33" i="24"/>
  <c r="L33" i="24"/>
  <c r="K33" i="24"/>
  <c r="J33" i="24"/>
  <c r="N33" i="24"/>
  <c r="T32" i="24"/>
  <c r="R32" i="24"/>
  <c r="M32" i="24"/>
  <c r="L32" i="24"/>
  <c r="K32" i="24"/>
  <c r="J32" i="24"/>
  <c r="N32" i="24"/>
  <c r="T31" i="24"/>
  <c r="R31" i="24"/>
  <c r="M31" i="24"/>
  <c r="L31" i="24"/>
  <c r="K31" i="24"/>
  <c r="J31" i="24"/>
  <c r="N31" i="24"/>
  <c r="T30" i="24"/>
  <c r="R30" i="24"/>
  <c r="M30" i="24"/>
  <c r="L30" i="24"/>
  <c r="K30" i="24"/>
  <c r="J30" i="24"/>
  <c r="N30" i="24"/>
  <c r="T29" i="24"/>
  <c r="R29" i="24"/>
  <c r="M29" i="24"/>
  <c r="L29" i="24"/>
  <c r="K29" i="24"/>
  <c r="J29" i="24"/>
  <c r="N29" i="24"/>
  <c r="T28" i="24"/>
  <c r="R28" i="24"/>
  <c r="M28" i="24"/>
  <c r="L28" i="24"/>
  <c r="K28" i="24"/>
  <c r="J28" i="24"/>
  <c r="N28" i="24"/>
  <c r="T27" i="24"/>
  <c r="R27" i="24"/>
  <c r="M27" i="24"/>
  <c r="L27" i="24"/>
  <c r="K27" i="24"/>
  <c r="J27" i="24"/>
  <c r="N27" i="24"/>
  <c r="T26" i="24"/>
  <c r="R26" i="24"/>
  <c r="M26" i="24"/>
  <c r="L26" i="24"/>
  <c r="K26" i="24"/>
  <c r="J26" i="24"/>
  <c r="N26" i="24"/>
  <c r="T25" i="24"/>
  <c r="R25" i="24"/>
  <c r="M25" i="24"/>
  <c r="L25" i="24"/>
  <c r="K25" i="24"/>
  <c r="J25" i="24"/>
  <c r="N25" i="24"/>
  <c r="T24" i="24"/>
  <c r="R24" i="24"/>
  <c r="M24" i="24"/>
  <c r="L24" i="24"/>
  <c r="K24" i="24"/>
  <c r="J24" i="24"/>
  <c r="N24" i="24"/>
  <c r="T23" i="24"/>
  <c r="R23" i="24"/>
  <c r="M23" i="24"/>
  <c r="L23" i="24"/>
  <c r="K23" i="24"/>
  <c r="J23" i="24"/>
  <c r="N23" i="24"/>
  <c r="T22" i="24"/>
  <c r="R22" i="24"/>
  <c r="M22" i="24"/>
  <c r="L22" i="24"/>
  <c r="K22" i="24"/>
  <c r="J22" i="24"/>
  <c r="N22" i="24"/>
  <c r="T21" i="24"/>
  <c r="R21" i="24"/>
  <c r="M21" i="24"/>
  <c r="L21" i="24"/>
  <c r="K21" i="24"/>
  <c r="J21" i="24"/>
  <c r="N21" i="24"/>
  <c r="T20" i="24"/>
  <c r="R20" i="24"/>
  <c r="M20" i="24"/>
  <c r="L20" i="24"/>
  <c r="K20" i="24"/>
  <c r="J20" i="24"/>
  <c r="N20" i="24"/>
  <c r="T19" i="24"/>
  <c r="R19" i="24"/>
  <c r="M19" i="24"/>
  <c r="L19" i="24"/>
  <c r="K19" i="24"/>
  <c r="J19" i="24"/>
  <c r="N19" i="24"/>
  <c r="T18" i="24"/>
  <c r="R18" i="24"/>
  <c r="M18" i="24"/>
  <c r="L18" i="24"/>
  <c r="K18" i="24"/>
  <c r="J18" i="24"/>
  <c r="N18" i="24"/>
  <c r="T17" i="24"/>
  <c r="R17" i="24"/>
  <c r="M17" i="24"/>
  <c r="L17" i="24"/>
  <c r="K17" i="24"/>
  <c r="J17" i="24"/>
  <c r="N17" i="24"/>
  <c r="T16" i="24"/>
  <c r="R16" i="24"/>
  <c r="M16" i="24"/>
  <c r="L16" i="24"/>
  <c r="K16" i="24"/>
  <c r="J16" i="24"/>
  <c r="N16" i="24"/>
  <c r="T15" i="24"/>
  <c r="R15" i="24"/>
  <c r="M15" i="24"/>
  <c r="L15" i="24"/>
  <c r="K15" i="24"/>
  <c r="J15" i="24"/>
  <c r="N15" i="24"/>
  <c r="T14" i="24"/>
  <c r="R14" i="24"/>
  <c r="M14" i="24"/>
  <c r="L14" i="24"/>
  <c r="K14" i="24"/>
  <c r="J14" i="24"/>
  <c r="N14" i="24"/>
  <c r="T13" i="24"/>
  <c r="R13" i="24"/>
  <c r="M13" i="24"/>
  <c r="L13" i="24"/>
  <c r="K13" i="24"/>
  <c r="J13" i="24"/>
  <c r="N13" i="24"/>
  <c r="T12" i="24"/>
  <c r="R12" i="24"/>
  <c r="M12" i="24"/>
  <c r="L12" i="24"/>
  <c r="K12" i="24"/>
  <c r="J12" i="24"/>
  <c r="N12" i="24"/>
  <c r="T11" i="24"/>
  <c r="R11" i="24"/>
  <c r="M11" i="24"/>
  <c r="L11" i="24"/>
  <c r="K11" i="24"/>
  <c r="J11" i="24"/>
  <c r="N11" i="24"/>
  <c r="T10" i="24"/>
  <c r="R10" i="24"/>
  <c r="M10" i="24"/>
  <c r="L10" i="24"/>
  <c r="K10" i="24"/>
  <c r="J10" i="24"/>
  <c r="N10" i="24"/>
  <c r="T9" i="24"/>
  <c r="R9" i="24"/>
  <c r="M9" i="24"/>
  <c r="L9" i="24"/>
  <c r="K9" i="24"/>
  <c r="J9" i="24"/>
  <c r="N9" i="24"/>
  <c r="T8" i="24"/>
  <c r="R8" i="24"/>
  <c r="M8" i="24"/>
  <c r="L8" i="24"/>
  <c r="K8" i="24"/>
  <c r="J8" i="24"/>
  <c r="N8" i="24"/>
  <c r="T7" i="24"/>
  <c r="R7" i="24"/>
  <c r="M7" i="24"/>
  <c r="L7" i="24"/>
  <c r="K7" i="24"/>
  <c r="J7" i="24"/>
  <c r="N7" i="24"/>
  <c r="T6" i="24"/>
  <c r="R6" i="24"/>
  <c r="M6" i="24"/>
  <c r="L6" i="24"/>
  <c r="K6" i="24"/>
  <c r="J6" i="24"/>
  <c r="N6" i="24"/>
  <c r="T5" i="24"/>
  <c r="R5" i="24"/>
  <c r="M5" i="24"/>
  <c r="L5" i="24"/>
  <c r="K5" i="24"/>
  <c r="J5" i="24"/>
  <c r="N5" i="24"/>
  <c r="T4" i="24"/>
  <c r="R4" i="24"/>
  <c r="M4" i="24"/>
  <c r="L4" i="24"/>
  <c r="K4" i="24"/>
  <c r="J4" i="24"/>
  <c r="N4" i="24"/>
  <c r="T3" i="24"/>
  <c r="R3" i="24"/>
  <c r="M3" i="24"/>
  <c r="L3" i="24"/>
  <c r="K3" i="24"/>
  <c r="J3" i="24"/>
  <c r="N3" i="24"/>
  <c r="T2" i="24"/>
  <c r="R2" i="24"/>
  <c r="M2" i="24"/>
  <c r="L2" i="24"/>
  <c r="K2" i="24"/>
  <c r="J2" i="24"/>
  <c r="N2" i="24"/>
  <c r="F17" i="16"/>
  <c r="B5" i="7"/>
  <c r="F40" i="17"/>
  <c r="C26" i="22"/>
  <c r="B3" i="7"/>
  <c r="B34" i="22"/>
  <c r="B26" i="14"/>
  <c r="B7" i="7"/>
  <c r="C7" i="15"/>
  <c r="B6" i="7"/>
  <c r="B23" i="17"/>
  <c r="H34" i="22"/>
  <c r="G14" i="17"/>
  <c r="B4" i="7"/>
  <c r="F23" i="17"/>
  <c r="F8" i="22"/>
  <c r="F9" i="22"/>
  <c r="F10" i="22"/>
  <c r="F11" i="22"/>
  <c r="F12" i="22"/>
  <c r="F13" i="22"/>
  <c r="F14" i="22"/>
  <c r="F15" i="22"/>
  <c r="F7" i="22"/>
  <c r="D58" i="27"/>
  <c r="B7" i="26"/>
  <c r="B2" i="7"/>
  <c r="E12" i="14"/>
  <c r="B12" i="14"/>
  <c r="B14" i="2"/>
  <c r="B8" i="2"/>
  <c r="M8" i="22"/>
  <c r="C3" i="7"/>
  <c r="B8" i="7"/>
  <c r="C5" i="7"/>
  <c r="M7" i="22"/>
  <c r="B6" i="2"/>
  <c r="M9" i="22"/>
  <c r="M10" i="22"/>
  <c r="M11" i="22"/>
  <c r="M15" i="22"/>
  <c r="M12" i="22"/>
  <c r="M13" i="22"/>
  <c r="M14" i="22"/>
  <c r="B10" i="7"/>
  <c r="C7" i="7"/>
  <c r="C4" i="7"/>
  <c r="C6" i="7"/>
  <c r="C8" i="7"/>
  <c r="C10" i="7"/>
</calcChain>
</file>

<file path=xl/sharedStrings.xml><?xml version="1.0" encoding="utf-8"?>
<sst xmlns="http://schemas.openxmlformats.org/spreadsheetml/2006/main" count="568" uniqueCount="367">
  <si>
    <t>Ambito territoriale:</t>
  </si>
  <si>
    <t>Sostengo socioeducativo domiciliare o territoriale</t>
  </si>
  <si>
    <t>Assistenza domiciliare socioassistenziale e servizi di prossimità</t>
  </si>
  <si>
    <t>Servizio di mediazione culturale</t>
  </si>
  <si>
    <t>TOTALE</t>
  </si>
  <si>
    <t>AZIONI</t>
  </si>
  <si>
    <t>%</t>
  </si>
  <si>
    <t>Data</t>
  </si>
  <si>
    <t>A tempo indeterminato</t>
  </si>
  <si>
    <t>A tempo determinato</t>
  </si>
  <si>
    <t>Collaborazione (P.IVA, occasionale)</t>
  </si>
  <si>
    <t>Al 31.12.2020</t>
  </si>
  <si>
    <t>Ambito tematico PUC</t>
  </si>
  <si>
    <t>Modalità di erogazione</t>
  </si>
  <si>
    <t>Sociale</t>
  </si>
  <si>
    <t>Culturale</t>
  </si>
  <si>
    <t>Artistico</t>
  </si>
  <si>
    <t>Ambiente</t>
  </si>
  <si>
    <t>Formativo</t>
  </si>
  <si>
    <t>Tutela dei beni comuni</t>
  </si>
  <si>
    <t>Diretta</t>
  </si>
  <si>
    <t>Indiretta pubblica</t>
  </si>
  <si>
    <t>Denominazione sistema informativo</t>
  </si>
  <si>
    <t>Dati raccolti dal sistema</t>
  </si>
  <si>
    <t>Amministrativi</t>
  </si>
  <si>
    <t>TIPO DI INTERVENTO</t>
  </si>
  <si>
    <t>Tirocini di inclusione sociale</t>
  </si>
  <si>
    <t>Sostegno alla genitorialità e servizio di mediazione familiare</t>
  </si>
  <si>
    <t>Voci di costo</t>
  </si>
  <si>
    <t xml:space="preserve">Assistenti sociali </t>
  </si>
  <si>
    <t xml:space="preserve">Formazione </t>
  </si>
  <si>
    <t xml:space="preserve">Costi di trasporto </t>
  </si>
  <si>
    <t xml:space="preserve">Beni strumentali </t>
  </si>
  <si>
    <t>Altro (es. affitto di locali…)</t>
  </si>
  <si>
    <t>[1] FTE: Full Time Equivalent, ovvero valore rapportato ad un occupato a tempo pieno di 36 ore settimanali (due persone con part time a 18 ore equivalgono ad un FTE)</t>
  </si>
  <si>
    <t>Importo QSFP</t>
  </si>
  <si>
    <t>N° beneficiari RdC che si prevede di coinvolgere</t>
  </si>
  <si>
    <t>Importo QSFP 2021</t>
  </si>
  <si>
    <t>Totale assistenti sociali equivalenti a tempo pieno (FTE[1]) impiegati per tipo di contratto</t>
  </si>
  <si>
    <t xml:space="preserve">Somministrazione di lavoro interinale </t>
  </si>
  <si>
    <t>TOTALE complessivo</t>
  </si>
  <si>
    <t>di cui a valere sul PON Inclusione</t>
  </si>
  <si>
    <t>di cui personale a valere sulla QSFP</t>
  </si>
  <si>
    <t>Avviso 3/2016</t>
  </si>
  <si>
    <t>Avviso 1/2019</t>
  </si>
  <si>
    <t>QSFP18</t>
  </si>
  <si>
    <t>QSFP19</t>
  </si>
  <si>
    <t>Al 31.12.2017</t>
  </si>
  <si>
    <t>Al 31.12.2018</t>
  </si>
  <si>
    <t>Al 31.12.2019</t>
  </si>
  <si>
    <t xml:space="preserve">Al 31.12.2021 </t>
  </si>
  <si>
    <t>Al 31.12.2024 (previsione)</t>
  </si>
  <si>
    <t>Beni strumentali (PC, tablet, notebook)</t>
  </si>
  <si>
    <t>Totale</t>
  </si>
  <si>
    <t>QSFP21</t>
  </si>
  <si>
    <t>Al 31.12.2025 (previsione)</t>
  </si>
  <si>
    <t>Al 31.12.2022</t>
  </si>
  <si>
    <t xml:space="preserve">Al 31.12.2023 </t>
  </si>
  <si>
    <t>Tipo di costo (UCS/Reale)</t>
  </si>
  <si>
    <t>Ore settimanali complessive destinate al segretariato sociale</t>
  </si>
  <si>
    <t>Numero di destinatari previsti</t>
  </si>
  <si>
    <t>Solo RdC</t>
  </si>
  <si>
    <t>Durata</t>
  </si>
  <si>
    <t>N. Risorse Umane</t>
  </si>
  <si>
    <t>Costo orario lordo                  (a)</t>
  </si>
  <si>
    <t>Ore settimanali complessive (somma ore di tutte le figure)                                    (b)</t>
  </si>
  <si>
    <t>N. settimane complessive (max 52)                                   (c)</t>
  </si>
  <si>
    <t>Importo QSFP 2021                (a x b x c)</t>
  </si>
  <si>
    <t xml:space="preserve">Psicologo </t>
  </si>
  <si>
    <t>Sociologo</t>
  </si>
  <si>
    <t xml:space="preserve">Educatore </t>
  </si>
  <si>
    <t>Altra figura:</t>
  </si>
  <si>
    <t>Gli Assistenti sociali previsti sono gli stessi di cui all'Azione 1 (potenziamento sevizio sociale professionale) ? SI//NO)</t>
  </si>
  <si>
    <t>Se si, non compilare la riga Assistenti Sociali della tabella 5.1</t>
  </si>
  <si>
    <t xml:space="preserve">          Voci di costo </t>
  </si>
  <si>
    <t xml:space="preserve">            Importo QSFP 2019</t>
  </si>
  <si>
    <t xml:space="preserve">RC Terzi </t>
  </si>
  <si>
    <t xml:space="preserve">Rimborso spese pasto e trasporto </t>
  </si>
  <si>
    <t xml:space="preserve">Tutoraggio </t>
  </si>
  <si>
    <t xml:space="preserve">Coordinamento e supervisione </t>
  </si>
  <si>
    <t xml:space="preserve">Oneri Terzo Settore </t>
  </si>
  <si>
    <t>Numero nuclei caricati su GePI per l'attivazione e la gestione del PaIS</t>
  </si>
  <si>
    <t>Tipologi contrattatuale</t>
  </si>
  <si>
    <t>Numero nuclei beneficiari la cui presa in carico è stata avviata</t>
  </si>
  <si>
    <t>Percentuale nuclei beneficiari la cui presa in carico è stata avviata sul totale dei nuclei beneficiari caricati su GePI per l'attivazione e la gestione del PaIS</t>
  </si>
  <si>
    <t>D01_AGRIGENTO</t>
  </si>
  <si>
    <t>D02_BIVONA</t>
  </si>
  <si>
    <t>D03_CANICATTÌ</t>
  </si>
  <si>
    <t>D04_CASTELTERMINI</t>
  </si>
  <si>
    <t>D05_LICATA</t>
  </si>
  <si>
    <t>D06_RIBERA</t>
  </si>
  <si>
    <t>D07_SCIACCA</t>
  </si>
  <si>
    <t>D08_CALTANISSETTA</t>
  </si>
  <si>
    <t>D09_GELA</t>
  </si>
  <si>
    <t>D10_MUSSOMELI</t>
  </si>
  <si>
    <t>D11_SAN CATALDO</t>
  </si>
  <si>
    <t>D12_ADRANO</t>
  </si>
  <si>
    <t>D13_CALTAGIRONE</t>
  </si>
  <si>
    <t>D14_ACIREALE</t>
  </si>
  <si>
    <t>D15_BRONTE</t>
  </si>
  <si>
    <t>D16_CATANIA</t>
  </si>
  <si>
    <t>D17_GIARRE</t>
  </si>
  <si>
    <t>D18_PATERNÒ</t>
  </si>
  <si>
    <t>D19_GRAVINA DI CATANIA</t>
  </si>
  <si>
    <t>D20_PALAGONIA</t>
  </si>
  <si>
    <t>D21_AGIRA</t>
  </si>
  <si>
    <t>D22_ENNA</t>
  </si>
  <si>
    <t>D23_NICOSIA</t>
  </si>
  <si>
    <t>D24_PIAZZA ARMERINA</t>
  </si>
  <si>
    <t>D25_LIPARI</t>
  </si>
  <si>
    <t>D26_MESSINA</t>
  </si>
  <si>
    <t>D27_MILAZZO</t>
  </si>
  <si>
    <t>D28_BARCELLONA POZZO DI G.</t>
  </si>
  <si>
    <t>D29_MISTRETTA</t>
  </si>
  <si>
    <t>D30_PATTI</t>
  </si>
  <si>
    <t>D31_SANT'AGATA DI M.</t>
  </si>
  <si>
    <t>D32_TAORMINA</t>
  </si>
  <si>
    <t>D33_CEFALÙ</t>
  </si>
  <si>
    <t>D34_CARINI</t>
  </si>
  <si>
    <t>D35_PETRALIA SOTTANA</t>
  </si>
  <si>
    <t>D36_MISILMERI</t>
  </si>
  <si>
    <t>D37_TERMINI IMERESE</t>
  </si>
  <si>
    <t>D38_LERCARA FRIDDI</t>
  </si>
  <si>
    <t>D39_BAGHERIA</t>
  </si>
  <si>
    <t>D40_CORLEONE</t>
  </si>
  <si>
    <t>D41_PARTINICO</t>
  </si>
  <si>
    <t>D42_PALERMO</t>
  </si>
  <si>
    <t>D43_VITTORIA</t>
  </si>
  <si>
    <t>D44_RAGUSA</t>
  </si>
  <si>
    <t>D45_MODICA</t>
  </si>
  <si>
    <t>D46_NOTO</t>
  </si>
  <si>
    <t>D47_AUGUSTA</t>
  </si>
  <si>
    <t>D48_SIRACUSA</t>
  </si>
  <si>
    <t>D49_LENTINI</t>
  </si>
  <si>
    <t>D50_TRAPANI</t>
  </si>
  <si>
    <t>D51_PANTELLERIA</t>
  </si>
  <si>
    <t>D52_MARSALA</t>
  </si>
  <si>
    <t>D53_MAZARA DEL VALLO</t>
  </si>
  <si>
    <t>D54_CASTELVETRANO</t>
  </si>
  <si>
    <t>D55_ALCAMO</t>
  </si>
  <si>
    <t>SELEZIONA</t>
  </si>
  <si>
    <t>D01</t>
  </si>
  <si>
    <t>D02</t>
  </si>
  <si>
    <t>D03</t>
  </si>
  <si>
    <t>D04</t>
  </si>
  <si>
    <t>D05</t>
  </si>
  <si>
    <t>D06</t>
  </si>
  <si>
    <t>D07</t>
  </si>
  <si>
    <t>D08</t>
  </si>
  <si>
    <t>D09</t>
  </si>
  <si>
    <t>D10</t>
  </si>
  <si>
    <t>D11</t>
  </si>
  <si>
    <t>D12</t>
  </si>
  <si>
    <t>D13</t>
  </si>
  <si>
    <t>D14</t>
  </si>
  <si>
    <t>D15</t>
  </si>
  <si>
    <t>D16</t>
  </si>
  <si>
    <t>D17</t>
  </si>
  <si>
    <t>D18</t>
  </si>
  <si>
    <t>D19</t>
  </si>
  <si>
    <t>D20</t>
  </si>
  <si>
    <t>D21</t>
  </si>
  <si>
    <t>D22</t>
  </si>
  <si>
    <t>D23</t>
  </si>
  <si>
    <t>D24</t>
  </si>
  <si>
    <t>D25</t>
  </si>
  <si>
    <t>D26</t>
  </si>
  <si>
    <t>D27</t>
  </si>
  <si>
    <t>D28</t>
  </si>
  <si>
    <t>D29</t>
  </si>
  <si>
    <t>D30</t>
  </si>
  <si>
    <t>D31</t>
  </si>
  <si>
    <t>D32</t>
  </si>
  <si>
    <t>D33</t>
  </si>
  <si>
    <t>D34</t>
  </si>
  <si>
    <t>D35</t>
  </si>
  <si>
    <t>D36</t>
  </si>
  <si>
    <t>D37</t>
  </si>
  <si>
    <t>D38</t>
  </si>
  <si>
    <t>D39</t>
  </si>
  <si>
    <t>D40</t>
  </si>
  <si>
    <t>D41</t>
  </si>
  <si>
    <t>D42</t>
  </si>
  <si>
    <t>D43</t>
  </si>
  <si>
    <t>D44</t>
  </si>
  <si>
    <t>D45</t>
  </si>
  <si>
    <t>D46</t>
  </si>
  <si>
    <t>D47</t>
  </si>
  <si>
    <t>D48</t>
  </si>
  <si>
    <t>D49</t>
  </si>
  <si>
    <t>D50</t>
  </si>
  <si>
    <t>D51</t>
  </si>
  <si>
    <t>D52</t>
  </si>
  <si>
    <t>D53</t>
  </si>
  <si>
    <t>D54</t>
  </si>
  <si>
    <t>D55</t>
  </si>
  <si>
    <t>Numero nuclei beneficiari presenti nell'ambito (totale)</t>
  </si>
  <si>
    <t>POPOLAZIONE DISTRETTO</t>
  </si>
  <si>
    <t>Rapporto AS/ 5.000 abitanti</t>
  </si>
  <si>
    <t>N. settimane complessive                                    (c)</t>
  </si>
  <si>
    <t>Durata contratto (mesi)</t>
  </si>
  <si>
    <r>
      <t>1.</t>
    </r>
    <r>
      <rPr>
        <sz val="12"/>
        <color theme="1"/>
        <rFont val="Times New Roman"/>
        <family val="1"/>
      </rPr>
      <t xml:space="preserve">       </t>
    </r>
    <r>
      <rPr>
        <sz val="12"/>
        <color theme="1"/>
        <rFont val="Calibri"/>
        <family val="2"/>
        <scheme val="minor"/>
      </rPr>
      <t>Potenziamento del Servizio Sociale Professionale</t>
    </r>
  </si>
  <si>
    <r>
      <t>2.</t>
    </r>
    <r>
      <rPr>
        <sz val="12"/>
        <color theme="1"/>
        <rFont val="Times New Roman"/>
        <family val="1"/>
      </rPr>
      <t xml:space="preserve">       </t>
    </r>
    <r>
      <rPr>
        <sz val="12"/>
        <color theme="1"/>
        <rFont val="Calibri"/>
        <family val="2"/>
        <scheme val="minor"/>
      </rPr>
      <t>Rafforzamento dei servizi per l’inclusione</t>
    </r>
  </si>
  <si>
    <r>
      <t>3.</t>
    </r>
    <r>
      <rPr>
        <sz val="12"/>
        <color theme="1"/>
        <rFont val="Times New Roman"/>
        <family val="1"/>
      </rPr>
      <t xml:space="preserve">       </t>
    </r>
    <r>
      <rPr>
        <sz val="12"/>
        <color theme="1"/>
        <rFont val="Calibri"/>
        <family val="2"/>
        <scheme val="minor"/>
      </rPr>
      <t>Servizi di segretariato sociale</t>
    </r>
  </si>
  <si>
    <r>
      <t>4.</t>
    </r>
    <r>
      <rPr>
        <sz val="12"/>
        <color theme="1"/>
        <rFont val="Times New Roman"/>
        <family val="1"/>
      </rPr>
      <t xml:space="preserve">       </t>
    </r>
    <r>
      <rPr>
        <sz val="12"/>
        <color theme="1"/>
        <rFont val="Calibri"/>
        <family val="2"/>
        <scheme val="minor"/>
      </rPr>
      <t>Sistemi informativi</t>
    </r>
  </si>
  <si>
    <r>
      <t>5.</t>
    </r>
    <r>
      <rPr>
        <sz val="12"/>
        <color theme="1"/>
        <rFont val="Times New Roman"/>
        <family val="1"/>
      </rPr>
      <t xml:space="preserve">       </t>
    </r>
    <r>
      <rPr>
        <sz val="12"/>
        <color theme="1"/>
        <rFont val="Calibri"/>
        <family val="2"/>
        <scheme val="minor"/>
      </rPr>
      <t>PUC – Progetti Utili alla Collettività</t>
    </r>
  </si>
  <si>
    <t xml:space="preserve">Azione 1: Rafforzamento del Servizio sociale professionale </t>
  </si>
  <si>
    <t xml:space="preserve">Azione 2: Interventi e servizi di inclusione </t>
  </si>
  <si>
    <t xml:space="preserve">Azione 3: Segretariato sociale </t>
  </si>
  <si>
    <t xml:space="preserve">Azione 4: Sistemi informativi </t>
  </si>
  <si>
    <t xml:space="preserve">Azione 5: Progetti Utili alla Collettività PUC </t>
  </si>
  <si>
    <t>Ammontare previsto:</t>
  </si>
  <si>
    <t>Inserire n° progetti per ambito</t>
  </si>
  <si>
    <t>Indiretta Privata</t>
  </si>
  <si>
    <t>Cooprogettazione</t>
  </si>
  <si>
    <t>Tabella 2.1 - Interventi e servizi di inclusione da sostenere con la QSFP 2021</t>
  </si>
  <si>
    <t>Tabella 2.2 – Dettaglio calcolo costi personale supporto amministrativo</t>
  </si>
  <si>
    <t>Tabella 3.1 – Servizi di segretariato sociale per la promozione e diffusione delle misure di contrasto alla povertà da sostenere con la QSFP 2021</t>
  </si>
  <si>
    <t>Tabella 3.2 – Servizi di segretariato sociale per la promozione e diffusione delle misure di contrasto alla povertà da sostenere con la QSFP 2021</t>
  </si>
  <si>
    <t>Tabella 4.1 - Sistemi informativi adeguati tramite la QSFP 2021</t>
  </si>
  <si>
    <t>Tabella 5.1 – PUC da sostenere con la QSFP 2021</t>
  </si>
  <si>
    <t>Tabella 5.2 – PUC da sostenere con la QSFP 2021</t>
  </si>
  <si>
    <t>*visite mediche ai fini della sicurezza sui luoghi di lavoro, ex D. Lgs. 81/2008 – rimborsabili su QSFP solo quelle obbligatoriamente previste dalla normativa (a titolo esemplificativo: movimentazione manuale dei carichi - art. 168; utilizzo videoterminali – art. 176; rumore – art. 196; vibrazioni – art. 204). Si ricorda che l’attivazione di progetti utili alla collettività ed il conseguente utilizzo da parte dei Comuni dei beneficiari di reddito di cittadinanza nei progetti medesimo devono essere contemplati nel Documento di Valutazione dei Rischi (DVR), in quanto anche i “volontari” rientrano a pieno titolo nell’articolo 21 del D. Lgs. 81/2008 e ss.mm.ii., ai sensi dell’articolo 13 bis del citato D. Lgs. 81/2008; formazione di base sulla sicurezza – obbligatoria solo in alcuni casi, in particolare nel caso di presenza di altri lavoratori dipendenti;</t>
  </si>
  <si>
    <t xml:space="preserve">QSFP ANNUALITÀ 2021 </t>
  </si>
  <si>
    <t>PIANO DI ATTUAZIONE LOCALE (PAL) REGIONE SICILIANA</t>
  </si>
  <si>
    <t>Tabella 1.1 - Dotazione e rapporto su abitanti a livello di Ambito territoriale a fine anno</t>
  </si>
  <si>
    <t>Tabella 1.2 – Dettaglio costi per il Potenziamento Servizio sociale professionale a valere sulla QSFP 2021</t>
  </si>
  <si>
    <r>
      <t xml:space="preserve">Descrizione dell’azione di adeguamento sistemi informativi: </t>
    </r>
    <r>
      <rPr>
        <sz val="12"/>
        <color rgb="FFFF0000"/>
        <rFont val="Calibri"/>
        <family val="2"/>
      </rPr>
      <t>[Compilare se si ritiene utile fornire elementi ulteriori sull’azione programmata]</t>
    </r>
  </si>
  <si>
    <t>Visite mediche*</t>
  </si>
  <si>
    <t xml:space="preserve">      Importo (€)</t>
  </si>
  <si>
    <t>Riepilogativo Programmazione Risorse QSFP 2021</t>
  </si>
  <si>
    <t>menù a tendina</t>
  </si>
  <si>
    <t>Seleziona modalità di erogazione</t>
  </si>
  <si>
    <t>Seleziona Tipologia contrattatuale</t>
  </si>
  <si>
    <t>SOMMARIO</t>
  </si>
  <si>
    <t>Programmazione della Quota Servizi Fondo Povertà (QSFP) 2021</t>
  </si>
  <si>
    <t>Tab 1 – Azione 1: Rafforzamento del Servizio sociale professionale dell’Ambito Sociale Territoriale/del Distretto Sociosanitario.</t>
  </si>
  <si>
    <t xml:space="preserve">Tab 2 –  Azione 2: Interventi e servizi di inclusione </t>
  </si>
  <si>
    <t xml:space="preserve">Tab 4 – Azione 4: Sistemi informativi </t>
  </si>
  <si>
    <t xml:space="preserve">Tab 5 – Azione 5: PUC </t>
  </si>
  <si>
    <t>Tab Analisi – Indicatori domanda sociale</t>
  </si>
  <si>
    <t>Tab Riepilogo – Riepilogo programmazione risorse</t>
  </si>
  <si>
    <t>Analisi di contesto a supporto dell’elaborazione degli interventi Tab 2</t>
  </si>
  <si>
    <t>Tab 3 –  Azione 3: Programmazione Servizi di segretariato sociale</t>
  </si>
  <si>
    <t xml:space="preserve">Tabella Analisi – Indicatori Domanda Sociale </t>
  </si>
  <si>
    <t>Indicatori</t>
  </si>
  <si>
    <t>Seleziona tipologia contrattatuale</t>
  </si>
  <si>
    <t>ATS</t>
  </si>
  <si>
    <t>Comune capofila</t>
  </si>
  <si>
    <t>Comune di Agrigento</t>
  </si>
  <si>
    <t>Comune di Bivona</t>
  </si>
  <si>
    <t>Comune di Canicattì</t>
  </si>
  <si>
    <t>Comune di Casteltermini</t>
  </si>
  <si>
    <t>Comune di Licata</t>
  </si>
  <si>
    <t>Comune di Ribera</t>
  </si>
  <si>
    <t>Comune di Sciacca</t>
  </si>
  <si>
    <t>Comune di Caltanissetta</t>
  </si>
  <si>
    <t>Comune di Gela</t>
  </si>
  <si>
    <t>Comune di Mussomeli</t>
  </si>
  <si>
    <t>Comune di San Cataldo</t>
  </si>
  <si>
    <t>Comune di Adrano</t>
  </si>
  <si>
    <t>Comune di Caltagirone</t>
  </si>
  <si>
    <t>Comune di Acireale</t>
  </si>
  <si>
    <t>Comune di Bronte</t>
  </si>
  <si>
    <t>Comune di Catania</t>
  </si>
  <si>
    <t>Comune di Giarre</t>
  </si>
  <si>
    <t>Comune di Paternò</t>
  </si>
  <si>
    <t>Comune di Gravina Di Catania</t>
  </si>
  <si>
    <t>Comune di Palagonia</t>
  </si>
  <si>
    <t>Comune di Agira</t>
  </si>
  <si>
    <t>Comune di Enna</t>
  </si>
  <si>
    <t>Comune di Nicosia</t>
  </si>
  <si>
    <t>Comune di Piazza Armerina</t>
  </si>
  <si>
    <t>Comune di Lipari</t>
  </si>
  <si>
    <t>Comune di Messina</t>
  </si>
  <si>
    <t>Comune di Milazzo</t>
  </si>
  <si>
    <t>Comune di Barcellona Pozzo Di Gotto</t>
  </si>
  <si>
    <t>Comune di Mistretta</t>
  </si>
  <si>
    <t>Comune di Patti</t>
  </si>
  <si>
    <t>Comune di Sant'Agata Di Militello</t>
  </si>
  <si>
    <t>Comune di Taormina</t>
  </si>
  <si>
    <t>Comune di Cefalù</t>
  </si>
  <si>
    <t>Comune di Carini</t>
  </si>
  <si>
    <t>Comune di Petralia Sottana</t>
  </si>
  <si>
    <t>Comune di Misilmeri</t>
  </si>
  <si>
    <t>Comune di Termini Imrese</t>
  </si>
  <si>
    <t>Comune di Lercara Friddi</t>
  </si>
  <si>
    <t>Comune di Bagheria</t>
  </si>
  <si>
    <t>Comune di Corleone</t>
  </si>
  <si>
    <t>Comune di Partinico</t>
  </si>
  <si>
    <t>Comune di Palermo</t>
  </si>
  <si>
    <t>Comune di Vittoria</t>
  </si>
  <si>
    <t>Comune di Ragusa</t>
  </si>
  <si>
    <t>Comune di Modica</t>
  </si>
  <si>
    <t>Comune di Noto</t>
  </si>
  <si>
    <t>Comune di Augusta</t>
  </si>
  <si>
    <t>Comune di Siracusa</t>
  </si>
  <si>
    <t>Comune di Lentini</t>
  </si>
  <si>
    <t>Comune di Trapani</t>
  </si>
  <si>
    <t>Comune di Pantelleria</t>
  </si>
  <si>
    <t>Comune di Marsala</t>
  </si>
  <si>
    <t>Comune di Mazara Del Vallo</t>
  </si>
  <si>
    <t>Comune di Castelvetrano</t>
  </si>
  <si>
    <t>Comune di Alcamo</t>
  </si>
  <si>
    <t>Combo</t>
  </si>
  <si>
    <t>Popolazione Ambito al 31.01.2023</t>
  </si>
  <si>
    <t>La risorsa svolgerà anche attività di segretariato sociale ? (indicare SI/NO)</t>
  </si>
  <si>
    <t>N. unità previste per tipologia contrattuale</t>
  </si>
  <si>
    <t>Tabella 1.3 – Dettaglio calcolo costi personale assistenti sociali per unità a valere sulla QSFP 2021</t>
  </si>
  <si>
    <t>&lt;-- Il costo delle AS deve corrispondere a quello complessivo della tabella 1.3 sottoriportata</t>
  </si>
  <si>
    <t>Ore settimanali complessive (somma ore di tutte le unità)                                    (b)</t>
  </si>
  <si>
    <t>Supporto Amministrativo (compilare dettaglio tabella 2.2)</t>
  </si>
  <si>
    <t>Equipe Multidisciplinare (compilare dettaglio tabella 2.3)</t>
  </si>
  <si>
    <t>Rafforzamento orario di personale proprio</t>
  </si>
  <si>
    <r>
      <t>Servizio di pronto intervento sociale (PIS) -</t>
    </r>
    <r>
      <rPr>
        <sz val="12"/>
        <color rgb="FFFF0000"/>
        <rFont val="Calibri"/>
        <family val="2"/>
        <scheme val="minor"/>
      </rPr>
      <t xml:space="preserve"> 5 % del valore del fondo</t>
    </r>
  </si>
  <si>
    <t>Altro</t>
  </si>
  <si>
    <t>Data inizio orientiva       ( es. 01/05/2023)</t>
  </si>
  <si>
    <t>Data fine orientativa             ( es. 01/05/2024)</t>
  </si>
  <si>
    <t>Ammontare QSFP21</t>
  </si>
  <si>
    <t>Totale Programmato</t>
  </si>
  <si>
    <t>Totale non programmato</t>
  </si>
  <si>
    <t>QSFP20</t>
  </si>
  <si>
    <t>Tabella 2.3 – Dettaglio calcolo costi equipe multidisciplinare</t>
  </si>
  <si>
    <t>Unità</t>
  </si>
  <si>
    <t>Di cui (2): Nuclei familiari con AP completata indirizzati ai Centri per l'Impiego (Esito A)</t>
  </si>
  <si>
    <t>Di cui (1): Nuclei familiari con AP completata indirizzati al Patto semplificato (Esito B)</t>
  </si>
  <si>
    <t>Di cui (4): Nuclei familiari con AP completata indirizzati al Quadro di analisi approfondito (Esito C)</t>
  </si>
  <si>
    <t>Di cui (3): Nuclei familiari con AP completata indirizzati ai Servizi specialistici (Esito D)</t>
  </si>
  <si>
    <t>Nuclei familiari con Patto per l’Inclusione Sociale firmato</t>
  </si>
  <si>
    <t xml:space="preserve">Di cui (1): Nuclei familiari con Patto semplificato </t>
  </si>
  <si>
    <t>Di cui (2): Nuclei familiari con Patto complesso</t>
  </si>
  <si>
    <t>Numero Nuclei familiari con Patto per l’Inclusione Sociale firmato</t>
  </si>
  <si>
    <t>Percentuale nuclei beneficiari con Patto complesso sul totale dei patti firmati</t>
  </si>
  <si>
    <t>Percentuale nuclei beneficiari con Patto semplificato sul totale dei patti firmati</t>
  </si>
  <si>
    <t>Percentuale Esito A sul totale delle AP completate</t>
  </si>
  <si>
    <t>Percentuale Esito B sul totale delle AP completate</t>
  </si>
  <si>
    <t>Percentuale Esito C sul totale delle AP completate</t>
  </si>
  <si>
    <t>Percentuale Esito D sul totale delle AP completate</t>
  </si>
  <si>
    <t>Numero Nuclei familiari con analisi preliminari completate</t>
  </si>
  <si>
    <t xml:space="preserve">di cui: Numero Nuclei familiari con Patto semplificato </t>
  </si>
  <si>
    <t xml:space="preserve">di cui: Numero Nuclei beneficiari con Patto complesso </t>
  </si>
  <si>
    <t>Di cui (5): Nuclei familiari con AP avviata e completata dai case managers con chiusura del caso per esclusione (priva di esito)</t>
  </si>
  <si>
    <t>Percentuale priva di esito per esclusione</t>
  </si>
  <si>
    <t>Percentuale Nuclei familiari con analisi preliminari completate sul totale dei nuclei beneficiari caricati su GePI per l'attivazione e la gestione del PaIS</t>
  </si>
  <si>
    <t>Regione</t>
  </si>
  <si>
    <t>Nuclei familiari RdC nel territorio (totale)</t>
  </si>
  <si>
    <t xml:space="preserve">Nuclei familiari caricati su GePI per l'attivazione e la gestione del PaIS* </t>
  </si>
  <si>
    <t>Nuclei familiari la cui presa in carico è stata avviata</t>
  </si>
  <si>
    <t>Nuclei familiari con analisi preliminare (AP) completata</t>
  </si>
  <si>
    <t>Percentuale prive di esito per chiusura per esclusione</t>
  </si>
  <si>
    <t xml:space="preserve">% Patto semplificato </t>
  </si>
  <si>
    <t>% Patto complesso</t>
  </si>
  <si>
    <t>Numero Nuclei familiari con AP completata indirizzati ai Centri per l'Impiego (Esito A)</t>
  </si>
  <si>
    <t>Numero Nuclei familiari con AP completata indirizzati al Patto semplificato (Esito B)</t>
  </si>
  <si>
    <t>Numero Nuclei familiari con AP completata indirizzati al Quadro di analisi approfondito (Esito C)</t>
  </si>
  <si>
    <t>Numero Nuclei familiari con AP completata indirizzati ai Servizi specialistici (Esito D)</t>
  </si>
  <si>
    <t>Nuclei familiari con AP avviata e completata dai case managers con chiusura del caso per esclusione (priva di esito)</t>
  </si>
  <si>
    <t>Dato aggregato acquisito da GEPI al 08.05.2023</t>
  </si>
  <si>
    <t>1\11\2023</t>
  </si>
  <si>
    <t>31\10\2024</t>
  </si>
  <si>
    <t>SI</t>
  </si>
  <si>
    <t>UCS</t>
  </si>
  <si>
    <t>REALE</t>
  </si>
  <si>
    <t>Altra figura: Amministrativi</t>
  </si>
  <si>
    <t>Altra figura: Amministrativo</t>
  </si>
  <si>
    <t>Rafforzamento Orario Personale proprio</t>
  </si>
  <si>
    <t>Altra figura: Psicologo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</si>
</sst>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 #,##0.00\ &quot;€&quot;_-;\-* #,##0.00\ &quot;€&quot;_-;_-* &quot;-&quot;??\ &quot;€&quot;_-;_-@_-"/>
    <numFmt numFmtId="164" formatCode="&quot;€&quot;\ #,##0.00;&quot;€&quot;\ \-#,##0.00"/>
    <numFmt numFmtId="165" formatCode="_ &quot;€&quot;\ * #,##0.00_ ;_ &quot;€&quot;\ * \-#,##0.00_ ;_ &quot;€&quot;\ * &quot;-&quot;??_ ;_ @_ "/>
    <numFmt numFmtId="166" formatCode="_ * #,##0.00_ ;_ * \-#,##0.00_ ;_ * &quot;-&quot;??_ ;_ @_ "/>
    <numFmt numFmtId="167" formatCode="_-[$€-410]\ * #,##0.00_-;\-[$€-410]\ * #,##0.00_-;_-[$€-410]\ * &quot;-&quot;??_-;_-@_-"/>
    <numFmt numFmtId="168" formatCode="0.0%"/>
    <numFmt numFmtId="169" formatCode="dd/mm/yy;@"/>
    <numFmt numFmtId="170" formatCode="_ * #,##0_ ;_ * \-#,##0_ ;_ * &quot;-&quot;??_ ;_ @_ "/>
  </numFmts>
  <fonts count="46" x14ac:knownFonts="1">
    <font>
      <sz val="11"/>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u/>
      <sz val="11"/>
      <color theme="10"/>
      <name val="Calibri"/>
      <family val="2"/>
      <scheme val="minor"/>
    </font>
    <font>
      <b/>
      <sz val="11"/>
      <color rgb="FF2F5496"/>
      <name val="Calibri"/>
      <family val="2"/>
    </font>
    <font>
      <sz val="8"/>
      <name val="Calibri"/>
      <family val="2"/>
      <scheme val="minor"/>
    </font>
    <font>
      <sz val="11"/>
      <color rgb="FF2F5496"/>
      <name val="Calibri"/>
      <family val="2"/>
    </font>
    <font>
      <sz val="9"/>
      <color rgb="FF000000"/>
      <name val="Calibri"/>
      <family val="2"/>
      <scheme val="minor"/>
    </font>
    <font>
      <sz val="12"/>
      <color rgb="FF000000"/>
      <name val="Calibri"/>
      <family val="2"/>
    </font>
    <font>
      <sz val="9"/>
      <name val="Calibri"/>
      <family val="2"/>
    </font>
    <font>
      <sz val="11"/>
      <color theme="1"/>
      <name val="Calibri"/>
      <family val="2"/>
    </font>
    <font>
      <sz val="8"/>
      <color theme="1"/>
      <name val="Calibri"/>
      <family val="2"/>
    </font>
    <font>
      <sz val="12"/>
      <color theme="1"/>
      <name val="Calibri"/>
      <family val="2"/>
      <scheme val="minor"/>
    </font>
    <font>
      <b/>
      <sz val="12"/>
      <color rgb="FFFFFFFF"/>
      <name val="Calibri"/>
      <family val="2"/>
      <scheme val="minor"/>
    </font>
    <font>
      <sz val="12"/>
      <color rgb="FFFF0000"/>
      <name val="Calibri"/>
      <family val="2"/>
      <scheme val="minor"/>
    </font>
    <font>
      <b/>
      <sz val="12"/>
      <color theme="1"/>
      <name val="Calibri"/>
      <family val="2"/>
      <scheme val="minor"/>
    </font>
    <font>
      <sz val="12"/>
      <name val="Calibri"/>
      <family val="2"/>
      <scheme val="minor"/>
    </font>
    <font>
      <i/>
      <sz val="12"/>
      <name val="Calibri"/>
      <family val="2"/>
      <scheme val="minor"/>
    </font>
    <font>
      <b/>
      <sz val="14"/>
      <color rgb="FF2F5496"/>
      <name val="Calibri"/>
      <family val="2"/>
    </font>
    <font>
      <sz val="12"/>
      <color theme="1"/>
      <name val="Times New Roman"/>
      <family val="1"/>
    </font>
    <font>
      <sz val="12"/>
      <color rgb="FF000000"/>
      <name val="Calibri"/>
      <family val="2"/>
      <scheme val="minor"/>
    </font>
    <font>
      <u/>
      <sz val="11"/>
      <color theme="11"/>
      <name val="Calibri"/>
      <family val="2"/>
      <scheme val="minor"/>
    </font>
    <font>
      <sz val="12"/>
      <color theme="1"/>
      <name val="Calibri"/>
      <family val="2"/>
    </font>
    <font>
      <b/>
      <sz val="12"/>
      <color rgb="FF000000"/>
      <name val="Calibri"/>
      <family val="2"/>
    </font>
    <font>
      <b/>
      <sz val="12"/>
      <color rgb="FFFF0000"/>
      <name val="Calibri"/>
      <family val="2"/>
    </font>
    <font>
      <sz val="12"/>
      <color theme="1"/>
      <name val="Calibri Light"/>
      <family val="2"/>
    </font>
    <font>
      <b/>
      <sz val="12"/>
      <name val="Calibri"/>
      <family val="2"/>
      <scheme val="minor"/>
    </font>
    <font>
      <sz val="12"/>
      <name val="Calibri"/>
      <family val="2"/>
      <scheme val="minor"/>
    </font>
    <font>
      <b/>
      <i/>
      <sz val="12"/>
      <color theme="1"/>
      <name val="Calibri"/>
      <family val="2"/>
      <scheme val="minor"/>
    </font>
    <font>
      <u/>
      <sz val="12"/>
      <name val="Calibri"/>
      <family val="2"/>
      <scheme val="minor"/>
    </font>
    <font>
      <sz val="12"/>
      <color rgb="FFFFFFFF"/>
      <name val="Calibri"/>
      <family val="2"/>
      <scheme val="minor"/>
    </font>
    <font>
      <b/>
      <sz val="12"/>
      <name val="Calibri"/>
      <family val="2"/>
    </font>
    <font>
      <sz val="12"/>
      <name val="Calibri"/>
      <family val="2"/>
    </font>
    <font>
      <sz val="12"/>
      <color theme="1"/>
      <name val="Calibri"/>
      <family val="2"/>
    </font>
    <font>
      <sz val="12"/>
      <color rgb="FFFF0000"/>
      <name val="Calibri"/>
      <family val="2"/>
    </font>
    <font>
      <sz val="11"/>
      <name val="Calibri"/>
      <family val="2"/>
      <scheme val="minor"/>
    </font>
    <font>
      <b/>
      <sz val="14"/>
      <name val="Calibri"/>
      <family val="2"/>
      <scheme val="minor"/>
    </font>
    <font>
      <b/>
      <sz val="14"/>
      <name val="Calibri"/>
      <family val="2"/>
    </font>
    <font>
      <i/>
      <sz val="12"/>
      <color theme="1"/>
      <name val="Calibri"/>
      <family val="2"/>
      <scheme val="minor"/>
    </font>
    <font>
      <i/>
      <sz val="12"/>
      <color rgb="FF000000"/>
      <name val="Calibri"/>
      <family val="2"/>
    </font>
    <font>
      <b/>
      <i/>
      <sz val="11"/>
      <color rgb="FFFF0000"/>
      <name val="Calibri"/>
      <family val="2"/>
      <scheme val="minor"/>
    </font>
    <font>
      <b/>
      <sz val="12"/>
      <color theme="1"/>
      <name val="Calibri Light"/>
      <family val="2"/>
    </font>
    <font>
      <b/>
      <sz val="8"/>
      <color rgb="FFFFFFFF"/>
      <name val="Calibri"/>
    </font>
    <font>
      <sz val="8"/>
      <color theme="1"/>
      <name val="Calibri"/>
    </font>
  </fonts>
  <fills count="20">
    <fill>
      <patternFill patternType="none"/>
    </fill>
    <fill>
      <patternFill patternType="gray125"/>
    </fill>
    <fill>
      <patternFill patternType="solid">
        <fgColor theme="8" tint="0.79998168889431442"/>
        <bgColor indexed="64"/>
      </patternFill>
    </fill>
    <fill>
      <patternFill patternType="solid">
        <fgColor theme="2" tint="-9.9978637043366805E-2"/>
        <bgColor indexed="64"/>
      </patternFill>
    </fill>
    <fill>
      <patternFill patternType="solid">
        <fgColor theme="0"/>
        <bgColor indexed="64"/>
      </patternFill>
    </fill>
    <fill>
      <patternFill patternType="solid">
        <fgColor rgb="FFFFFF00"/>
        <bgColor indexed="64"/>
      </patternFill>
    </fill>
    <fill>
      <patternFill patternType="solid">
        <fgColor rgb="FFD9E2F3"/>
        <bgColor indexed="64"/>
      </patternFill>
    </fill>
    <fill>
      <patternFill patternType="solid">
        <fgColor theme="5" tint="-0.249977111117893"/>
        <bgColor indexed="64"/>
      </patternFill>
    </fill>
    <fill>
      <patternFill patternType="solid">
        <fgColor rgb="FF5C9CD4"/>
      </patternFill>
    </fill>
    <fill>
      <patternFill patternType="solid">
        <fgColor rgb="FFEEEEEE"/>
      </patternFill>
    </fill>
    <fill>
      <patternFill patternType="solid">
        <fgColor rgb="FFFFFFFF"/>
      </patternFill>
    </fill>
    <fill>
      <patternFill patternType="solid">
        <fgColor theme="9" tint="0.39997558519241921"/>
        <bgColor indexed="64"/>
      </patternFill>
    </fill>
    <fill>
      <patternFill patternType="solid">
        <fgColor theme="5" tint="0.59999389629810485"/>
        <bgColor indexed="64"/>
      </patternFill>
    </fill>
    <fill>
      <patternFill patternType="solid">
        <fgColor theme="8" tint="0.3999755851924192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7" tint="0.59999389629810485"/>
        <bgColor indexed="64"/>
      </patternFill>
    </fill>
    <fill>
      <patternFill patternType="lightUp">
        <bgColor theme="5" tint="0.59999389629810485"/>
      </patternFill>
    </fill>
    <fill>
      <patternFill patternType="solid">
        <fgColor rgb="FFFFC000"/>
        <bgColor indexed="64"/>
      </patternFill>
    </fill>
    <fill>
      <patternFill patternType="solid">
        <fgColor rgb="FF1F4E79"/>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3" tint="-0.249977111117893"/>
      </left>
      <right/>
      <top/>
      <bottom/>
      <diagonal/>
    </border>
    <border>
      <left style="thin">
        <color theme="3" tint="-0.249977111117893"/>
      </left>
      <right style="thin">
        <color theme="3" tint="-0.249977111117893"/>
      </right>
      <top style="thin">
        <color theme="3" tint="-0.249977111117893"/>
      </top>
      <bottom style="thin">
        <color theme="3" tint="-0.249977111117893"/>
      </bottom>
      <diagonal/>
    </border>
    <border>
      <left style="thin">
        <color auto="1"/>
      </left>
      <right style="thin">
        <color auto="1"/>
      </right>
      <top style="thin">
        <color auto="1"/>
      </top>
      <bottom/>
      <diagonal/>
    </border>
    <border>
      <left style="thin">
        <color theme="3" tint="-0.249977111117893"/>
      </left>
      <right/>
      <top style="thin">
        <color theme="3" tint="-0.249977111117893"/>
      </top>
      <bottom/>
      <diagonal/>
    </border>
    <border>
      <left/>
      <right style="thin">
        <color theme="3" tint="-0.249977111117893"/>
      </right>
      <top style="thin">
        <color theme="3" tint="-0.249977111117893"/>
      </top>
      <bottom/>
      <diagonal/>
    </border>
    <border>
      <left/>
      <right style="thin">
        <color theme="3" tint="-0.249977111117893"/>
      </right>
      <top/>
      <bottom/>
      <diagonal/>
    </border>
    <border>
      <left style="thin">
        <color theme="3" tint="-0.249977111117893"/>
      </left>
      <right/>
      <top/>
      <bottom style="thin">
        <color theme="3" tint="-0.249977111117893"/>
      </bottom>
      <diagonal/>
    </border>
    <border>
      <left/>
      <right style="thin">
        <color theme="3" tint="-0.249977111117893"/>
      </right>
      <top/>
      <bottom style="thin">
        <color theme="3" tint="-0.249977111117893"/>
      </bottom>
      <diagonal/>
    </border>
    <border>
      <left style="thin">
        <color auto="1"/>
      </left>
      <right/>
      <top/>
      <bottom/>
      <diagonal/>
    </border>
    <border>
      <left style="thin">
        <color theme="3" tint="-0.249977111117893"/>
      </left>
      <right style="thin">
        <color theme="3" tint="-0.249977111117893"/>
      </right>
      <top style="thin">
        <color theme="3" tint="-0.249977111117893"/>
      </top>
      <bottom/>
      <diagonal/>
    </border>
    <border>
      <left style="thin">
        <color theme="3" tint="-0.249977111117893"/>
      </left>
      <right/>
      <top style="thin">
        <color theme="3" tint="-0.249977111117893"/>
      </top>
      <bottom style="thin">
        <color theme="3" tint="-0.249977111117893"/>
      </bottom>
      <diagonal/>
    </border>
    <border>
      <left/>
      <right style="thin">
        <color theme="3" tint="-0.249977111117893"/>
      </right>
      <top style="thin">
        <color theme="3" tint="-0.249977111117893"/>
      </top>
      <bottom style="thin">
        <color theme="3" tint="-0.249977111117893"/>
      </bottom>
      <diagonal/>
    </border>
    <border>
      <left/>
      <right/>
      <top style="thin">
        <color auto="1"/>
      </top>
      <bottom/>
      <diagonal/>
    </border>
    <border>
      <left/>
      <right style="thin">
        <color auto="1"/>
      </right>
      <top/>
      <bottom/>
      <diagonal/>
    </border>
    <border>
      <left/>
      <right/>
      <top/>
      <bottom style="thin">
        <color auto="1"/>
      </bottom>
      <diagonal/>
    </border>
  </borders>
  <cellStyleXfs count="16">
    <xf numFmtId="0" fontId="0" fillId="0" borderId="0"/>
    <xf numFmtId="9" fontId="2" fillId="0" borderId="0" applyFont="0" applyFill="0" applyBorder="0" applyAlignment="0" applyProtection="0"/>
    <xf numFmtId="0" fontId="5" fillId="0" borderId="0" applyNumberFormat="0" applyFill="0" applyBorder="0" applyAlignment="0" applyProtection="0"/>
    <xf numFmtId="44" fontId="2" fillId="0" borderId="0" applyFont="0" applyFill="0" applyBorder="0" applyAlignment="0" applyProtection="0"/>
    <xf numFmtId="166" fontId="2" fillId="0" borderId="0" applyFont="0" applyFill="0" applyBorder="0" applyAlignment="0" applyProtection="0"/>
    <xf numFmtId="165" fontId="2" fillId="0" borderId="0" applyFont="0" applyFill="0" applyBorder="0" applyAlignment="0" applyProtection="0"/>
    <xf numFmtId="166" fontId="2" fillId="0" borderId="0" applyFont="0" applyFill="0" applyBorder="0" applyAlignment="0" applyProtection="0"/>
    <xf numFmtId="0" fontId="12" fillId="0" borderId="0"/>
    <xf numFmtId="9" fontId="12" fillId="0" borderId="0" applyFont="0" applyFill="0" applyBorder="0" applyAlignment="0" applyProtection="0"/>
    <xf numFmtId="166" fontId="12" fillId="0" borderId="0" applyFont="0" applyFill="0" applyBorder="0" applyAlignment="0" applyProtection="0"/>
    <xf numFmtId="0" fontId="14" fillId="0" borderId="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cellStyleXfs>
  <cellXfs count="158">
    <xf numFmtId="0" fontId="0" fillId="0" borderId="0" xfId="0"/>
    <xf numFmtId="0" fontId="6" fillId="0" borderId="0" xfId="0" applyFont="1" applyAlignment="1">
      <alignment horizontal="left" vertical="center"/>
    </xf>
    <xf numFmtId="0" fontId="3" fillId="0" borderId="0" xfId="0" applyFont="1"/>
    <xf numFmtId="167" fontId="0" fillId="0" borderId="0" xfId="0" applyNumberFormat="1"/>
    <xf numFmtId="0" fontId="8" fillId="0" borderId="0" xfId="0" applyFont="1" applyAlignment="1">
      <alignment vertical="center"/>
    </xf>
    <xf numFmtId="0" fontId="11" fillId="0" borderId="1" xfId="0" applyFont="1" applyBorder="1"/>
    <xf numFmtId="4" fontId="0" fillId="0" borderId="0" xfId="0" applyNumberFormat="1"/>
    <xf numFmtId="0" fontId="12" fillId="0" borderId="0" xfId="7" applyAlignment="1">
      <alignment horizontal="center" vertical="center"/>
    </xf>
    <xf numFmtId="3" fontId="13" fillId="9" borderId="4" xfId="7" applyNumberFormat="1" applyFont="1" applyFill="1" applyBorder="1" applyAlignment="1">
      <alignment horizontal="center" vertical="top" wrapText="1"/>
    </xf>
    <xf numFmtId="168" fontId="13" fillId="9" borderId="4" xfId="7" applyNumberFormat="1" applyFont="1" applyFill="1" applyBorder="1" applyAlignment="1">
      <alignment horizontal="center" vertical="top" wrapText="1"/>
    </xf>
    <xf numFmtId="10" fontId="13" fillId="9" borderId="4" xfId="8" applyNumberFormat="1" applyFont="1" applyFill="1" applyBorder="1" applyAlignment="1">
      <alignment horizontal="center" vertical="top" wrapText="1"/>
    </xf>
    <xf numFmtId="0" fontId="12" fillId="0" borderId="0" xfId="7" applyAlignment="1">
      <alignment horizontal="center"/>
    </xf>
    <xf numFmtId="3" fontId="13" fillId="10" borderId="4" xfId="7" applyNumberFormat="1" applyFont="1" applyFill="1" applyBorder="1" applyAlignment="1">
      <alignment horizontal="center" vertical="top" wrapText="1"/>
    </xf>
    <xf numFmtId="168" fontId="13" fillId="10" borderId="4" xfId="7" applyNumberFormat="1" applyFont="1" applyFill="1" applyBorder="1" applyAlignment="1">
      <alignment horizontal="center" vertical="top" wrapText="1"/>
    </xf>
    <xf numFmtId="0" fontId="9" fillId="0" borderId="1" xfId="0" applyFont="1" applyBorder="1" applyAlignment="1" applyProtection="1">
      <alignment vertical="center" wrapText="1"/>
      <protection locked="0"/>
    </xf>
    <xf numFmtId="0" fontId="3" fillId="0" borderId="1" xfId="0" applyFont="1" applyBorder="1"/>
    <xf numFmtId="0" fontId="17" fillId="2" borderId="1" xfId="0" applyFont="1" applyFill="1" applyBorder="1" applyAlignment="1">
      <alignment vertical="center" wrapText="1"/>
    </xf>
    <xf numFmtId="0" fontId="17" fillId="2" borderId="1" xfId="0" applyFont="1" applyFill="1" applyBorder="1" applyAlignment="1">
      <alignment horizontal="center" vertical="center" wrapText="1"/>
    </xf>
    <xf numFmtId="0" fontId="1" fillId="4" borderId="1" xfId="0" applyFont="1" applyFill="1" applyBorder="1" applyAlignment="1">
      <alignment vertical="center" wrapText="1"/>
    </xf>
    <xf numFmtId="170" fontId="17" fillId="12" borderId="1" xfId="6" applyNumberFormat="1" applyFont="1" applyFill="1" applyBorder="1" applyAlignment="1">
      <alignment horizontal="center" vertical="center"/>
    </xf>
    <xf numFmtId="0" fontId="1" fillId="0" borderId="1" xfId="0" applyFont="1" applyBorder="1" applyAlignment="1">
      <alignment vertical="center" wrapText="1"/>
    </xf>
    <xf numFmtId="10" fontId="17" fillId="12" borderId="1" xfId="1" applyNumberFormat="1" applyFont="1" applyFill="1" applyBorder="1" applyAlignment="1">
      <alignment horizontal="right" vertical="center"/>
    </xf>
    <xf numFmtId="10" fontId="17" fillId="12" borderId="1" xfId="6" applyNumberFormat="1" applyFont="1" applyFill="1" applyBorder="1" applyAlignment="1">
      <alignment horizontal="right" vertical="center"/>
    </xf>
    <xf numFmtId="0" fontId="1" fillId="0" borderId="0" xfId="0" applyFont="1"/>
    <xf numFmtId="0" fontId="1" fillId="0" borderId="0" xfId="0" applyFont="1" applyAlignment="1">
      <alignment horizontal="right"/>
    </xf>
    <xf numFmtId="0" fontId="20" fillId="0" borderId="0" xfId="0" applyFont="1" applyAlignment="1">
      <alignment horizontal="left" vertical="center"/>
    </xf>
    <xf numFmtId="0" fontId="1" fillId="0" borderId="1" xfId="0" applyFont="1" applyBorder="1" applyAlignment="1">
      <alignment horizontal="left" vertical="center" wrapText="1"/>
    </xf>
    <xf numFmtId="0" fontId="17" fillId="11" borderId="1" xfId="0" applyFont="1" applyFill="1" applyBorder="1" applyAlignment="1">
      <alignment horizontal="right" vertical="center" wrapText="1"/>
    </xf>
    <xf numFmtId="164" fontId="17" fillId="11" borderId="1" xfId="3" applyNumberFormat="1" applyFont="1" applyFill="1" applyBorder="1" applyAlignment="1">
      <alignment vertical="center"/>
    </xf>
    <xf numFmtId="10" fontId="17" fillId="11" borderId="1" xfId="1" applyNumberFormat="1" applyFont="1" applyFill="1" applyBorder="1" applyAlignment="1">
      <alignment vertical="center"/>
    </xf>
    <xf numFmtId="165" fontId="1" fillId="0" borderId="1" xfId="5" applyFont="1" applyBorder="1" applyAlignment="1" applyProtection="1">
      <alignment vertical="center" wrapText="1"/>
      <protection locked="0"/>
    </xf>
    <xf numFmtId="165" fontId="17" fillId="0" borderId="1" xfId="0" applyNumberFormat="1" applyFont="1" applyBorder="1" applyAlignment="1">
      <alignment vertical="center" wrapText="1"/>
    </xf>
    <xf numFmtId="0" fontId="24" fillId="0" borderId="0" xfId="0" applyFont="1"/>
    <xf numFmtId="0" fontId="24" fillId="0" borderId="1" xfId="0" applyFont="1" applyBorder="1"/>
    <xf numFmtId="0" fontId="26" fillId="0" borderId="0" xfId="0" applyFont="1"/>
    <xf numFmtId="0" fontId="1" fillId="13" borderId="1" xfId="0" applyFont="1" applyFill="1" applyBorder="1" applyAlignment="1">
      <alignment vertical="center" wrapText="1"/>
    </xf>
    <xf numFmtId="0" fontId="17" fillId="0" borderId="0" xfId="0" applyFont="1"/>
    <xf numFmtId="0" fontId="29" fillId="0" borderId="0" xfId="0" applyFont="1"/>
    <xf numFmtId="165" fontId="3" fillId="0" borderId="0" xfId="3" applyNumberFormat="1" applyFont="1" applyAlignment="1">
      <alignment vertical="center"/>
    </xf>
    <xf numFmtId="0" fontId="15" fillId="14" borderId="1" xfId="0" applyFont="1" applyFill="1" applyBorder="1" applyAlignment="1">
      <alignment horizontal="center" vertical="center" wrapText="1"/>
    </xf>
    <xf numFmtId="0" fontId="10" fillId="0" borderId="10" xfId="0" applyFont="1" applyBorder="1" applyAlignment="1" applyProtection="1">
      <alignment vertical="center" wrapText="1"/>
      <protection locked="0"/>
    </xf>
    <xf numFmtId="165" fontId="10" fillId="0" borderId="10" xfId="5" applyFont="1" applyBorder="1" applyAlignment="1" applyProtection="1">
      <alignment vertical="center" wrapText="1"/>
      <protection locked="0"/>
    </xf>
    <xf numFmtId="0" fontId="25" fillId="6" borderId="10" xfId="0" applyFont="1" applyFill="1" applyBorder="1" applyAlignment="1" applyProtection="1">
      <alignment vertical="center" wrapText="1"/>
      <protection locked="0"/>
    </xf>
    <xf numFmtId="0" fontId="10" fillId="0" borderId="10" xfId="0" applyFont="1" applyBorder="1" applyAlignment="1">
      <alignment vertical="center" wrapText="1"/>
    </xf>
    <xf numFmtId="165" fontId="10" fillId="2" borderId="10" xfId="5" applyFont="1" applyFill="1" applyBorder="1" applyAlignment="1" applyProtection="1">
      <alignment vertical="center" wrapText="1"/>
      <protection locked="0"/>
    </xf>
    <xf numFmtId="0" fontId="1" fillId="0" borderId="14" xfId="0" applyFont="1" applyBorder="1" applyAlignment="1">
      <alignment horizontal="left"/>
    </xf>
    <xf numFmtId="169" fontId="19" fillId="0" borderId="14" xfId="0" applyNumberFormat="1" applyFont="1" applyBorder="1" applyAlignment="1">
      <alignment horizontal="left" vertical="center"/>
    </xf>
    <xf numFmtId="0" fontId="1" fillId="0" borderId="15" xfId="0" applyFont="1" applyBorder="1"/>
    <xf numFmtId="0" fontId="16" fillId="0" borderId="16" xfId="0" applyFont="1" applyBorder="1"/>
    <xf numFmtId="165" fontId="28" fillId="15" borderId="14" xfId="3" applyNumberFormat="1" applyFont="1" applyFill="1" applyBorder="1" applyAlignment="1">
      <alignment horizontal="left"/>
    </xf>
    <xf numFmtId="0" fontId="1" fillId="0" borderId="9" xfId="0" applyFont="1" applyBorder="1" applyAlignment="1">
      <alignment horizontal="left"/>
    </xf>
    <xf numFmtId="0" fontId="1" fillId="0" borderId="12" xfId="0" applyFont="1" applyBorder="1" applyAlignment="1">
      <alignment horizontal="center"/>
    </xf>
    <xf numFmtId="0" fontId="1" fillId="0" borderId="9" xfId="0" applyFont="1" applyBorder="1" applyAlignment="1">
      <alignment horizontal="center"/>
    </xf>
    <xf numFmtId="0" fontId="22" fillId="0" borderId="10" xfId="0" applyFont="1" applyBorder="1" applyAlignment="1" applyProtection="1">
      <alignment vertical="center" wrapText="1"/>
      <protection locked="0"/>
    </xf>
    <xf numFmtId="165" fontId="22" fillId="0" borderId="10" xfId="5" applyFont="1" applyBorder="1" applyAlignment="1" applyProtection="1">
      <alignment vertical="center" wrapText="1"/>
      <protection locked="0"/>
    </xf>
    <xf numFmtId="0" fontId="29" fillId="15" borderId="10" xfId="0" applyFont="1" applyFill="1" applyBorder="1" applyAlignment="1" applyProtection="1">
      <alignment horizontal="center" vertical="center" wrapText="1"/>
      <protection locked="0"/>
    </xf>
    <xf numFmtId="0" fontId="32" fillId="7" borderId="10" xfId="0" applyFont="1" applyFill="1" applyBorder="1" applyAlignment="1" applyProtection="1">
      <alignment horizontal="center" vertical="center" wrapText="1"/>
      <protection locked="0"/>
    </xf>
    <xf numFmtId="0" fontId="31" fillId="15" borderId="10" xfId="2" applyFont="1" applyFill="1" applyBorder="1" applyAlignment="1" applyProtection="1">
      <alignment horizontal="center" vertical="center" wrapText="1"/>
      <protection locked="0"/>
    </xf>
    <xf numFmtId="0" fontId="1" fillId="0" borderId="10" xfId="0" applyFont="1" applyBorder="1" applyAlignment="1" applyProtection="1">
      <alignment vertical="center" wrapText="1"/>
      <protection locked="0"/>
    </xf>
    <xf numFmtId="166" fontId="1" fillId="12" borderId="10" xfId="4" applyFont="1" applyFill="1" applyBorder="1" applyAlignment="1" applyProtection="1">
      <alignment horizontal="left" vertical="center" wrapText="1"/>
    </xf>
    <xf numFmtId="0" fontId="1" fillId="2" borderId="1" xfId="0" applyFont="1" applyFill="1" applyBorder="1" applyAlignment="1">
      <alignment horizontal="center" vertical="center" wrapText="1"/>
    </xf>
    <xf numFmtId="0" fontId="10" fillId="6" borderId="10" xfId="0" applyFont="1" applyFill="1" applyBorder="1" applyAlignment="1" applyProtection="1">
      <alignment horizontal="center" vertical="center" wrapText="1"/>
      <protection locked="0"/>
    </xf>
    <xf numFmtId="0" fontId="34" fillId="2" borderId="10" xfId="0" applyFont="1" applyFill="1" applyBorder="1" applyAlignment="1">
      <alignment horizontal="center" vertical="center" wrapText="1"/>
    </xf>
    <xf numFmtId="0" fontId="35" fillId="2" borderId="10" xfId="0" applyFont="1" applyFill="1" applyBorder="1" applyAlignment="1">
      <alignment vertical="center" wrapText="1"/>
    </xf>
    <xf numFmtId="0" fontId="1" fillId="0" borderId="10" xfId="0" applyFont="1" applyBorder="1" applyAlignment="1">
      <alignment vertical="center" wrapText="1"/>
    </xf>
    <xf numFmtId="0" fontId="1" fillId="12" borderId="10" xfId="0" applyFont="1" applyFill="1" applyBorder="1" applyAlignment="1">
      <alignment horizontal="right" vertical="center" wrapText="1"/>
    </xf>
    <xf numFmtId="0" fontId="27" fillId="0" borderId="10" xfId="0" applyFont="1" applyBorder="1" applyAlignment="1">
      <alignment horizontal="left" vertical="center" wrapText="1"/>
    </xf>
    <xf numFmtId="0" fontId="38" fillId="0" borderId="0" xfId="0" applyFont="1"/>
    <xf numFmtId="0" fontId="39" fillId="0" borderId="0" xfId="0" applyFont="1" applyAlignment="1">
      <alignment horizontal="left" vertical="center"/>
    </xf>
    <xf numFmtId="0" fontId="33" fillId="0" borderId="0" xfId="0" applyFont="1" applyAlignment="1">
      <alignment horizontal="left" vertical="center" wrapText="1"/>
    </xf>
    <xf numFmtId="0" fontId="41" fillId="12" borderId="10" xfId="0" applyFont="1" applyFill="1" applyBorder="1" applyAlignment="1" applyProtection="1">
      <alignment horizontal="center" vertical="center" wrapText="1"/>
      <protection locked="0"/>
    </xf>
    <xf numFmtId="0" fontId="39" fillId="0" borderId="0" xfId="0" applyFont="1" applyAlignment="1">
      <alignment vertical="center"/>
    </xf>
    <xf numFmtId="0" fontId="0" fillId="5" borderId="0" xfId="0" applyFill="1" applyAlignment="1">
      <alignment horizontal="center"/>
    </xf>
    <xf numFmtId="166" fontId="0" fillId="0" borderId="0" xfId="6" applyFont="1"/>
    <xf numFmtId="170" fontId="28" fillId="15" borderId="14" xfId="6" applyNumberFormat="1" applyFont="1" applyFill="1" applyBorder="1" applyAlignment="1">
      <alignment horizontal="left"/>
    </xf>
    <xf numFmtId="0" fontId="30" fillId="3" borderId="13" xfId="0" applyFont="1" applyFill="1" applyBorder="1" applyAlignment="1" applyProtection="1">
      <alignment horizontal="center" vertical="center"/>
      <protection locked="0"/>
    </xf>
    <xf numFmtId="0" fontId="1" fillId="12" borderId="10" xfId="0" applyFont="1" applyFill="1" applyBorder="1" applyAlignment="1">
      <alignment horizontal="center" vertical="center" wrapText="1"/>
    </xf>
    <xf numFmtId="165" fontId="17" fillId="12" borderId="1" xfId="0" applyNumberFormat="1" applyFont="1" applyFill="1" applyBorder="1" applyAlignment="1">
      <alignment vertical="center" wrapText="1"/>
    </xf>
    <xf numFmtId="0" fontId="18" fillId="15" borderId="10" xfId="0" applyFont="1" applyFill="1" applyBorder="1" applyAlignment="1" applyProtection="1">
      <alignment horizontal="center" vertical="center" wrapText="1"/>
      <protection locked="0"/>
    </xf>
    <xf numFmtId="0" fontId="18" fillId="15" borderId="10" xfId="0" applyFont="1" applyFill="1" applyBorder="1" applyAlignment="1">
      <alignment horizontal="center" vertical="center" wrapText="1"/>
    </xf>
    <xf numFmtId="0" fontId="17" fillId="0" borderId="1" xfId="0" applyFont="1" applyBorder="1" applyAlignment="1">
      <alignment horizontal="right" vertical="center" wrapText="1"/>
    </xf>
    <xf numFmtId="165" fontId="22" fillId="0" borderId="18" xfId="5" applyFont="1" applyBorder="1" applyAlignment="1" applyProtection="1">
      <alignment vertical="center" wrapText="1"/>
      <protection locked="0"/>
    </xf>
    <xf numFmtId="165" fontId="3" fillId="12" borderId="1" xfId="0" applyNumberFormat="1" applyFont="1" applyFill="1" applyBorder="1"/>
    <xf numFmtId="0" fontId="10" fillId="16" borderId="10" xfId="0" applyFont="1" applyFill="1" applyBorder="1" applyAlignment="1" applyProtection="1">
      <alignment horizontal="center" vertical="center" wrapText="1"/>
      <protection locked="0"/>
    </xf>
    <xf numFmtId="170" fontId="28" fillId="12" borderId="10" xfId="6" applyNumberFormat="1" applyFont="1" applyFill="1" applyBorder="1" applyAlignment="1" applyProtection="1">
      <alignment horizontal="center" vertical="center" wrapText="1"/>
    </xf>
    <xf numFmtId="0" fontId="10" fillId="12" borderId="10" xfId="0" applyFont="1" applyFill="1" applyBorder="1" applyAlignment="1">
      <alignment vertical="center" wrapText="1"/>
    </xf>
    <xf numFmtId="165" fontId="10" fillId="12" borderId="10" xfId="0" applyNumberFormat="1" applyFont="1" applyFill="1" applyBorder="1" applyAlignment="1">
      <alignment vertical="center" wrapText="1"/>
    </xf>
    <xf numFmtId="165" fontId="10" fillId="0" borderId="10" xfId="5" applyFont="1" applyFill="1" applyBorder="1" applyAlignment="1" applyProtection="1">
      <alignment vertical="center" wrapText="1"/>
      <protection locked="0"/>
    </xf>
    <xf numFmtId="165" fontId="10" fillId="0" borderId="10" xfId="0" applyNumberFormat="1" applyFont="1" applyBorder="1" applyAlignment="1" applyProtection="1">
      <alignment vertical="center" wrapText="1"/>
      <protection locked="0"/>
    </xf>
    <xf numFmtId="0" fontId="16" fillId="0" borderId="10" xfId="0" applyFont="1" applyBorder="1" applyAlignment="1" applyProtection="1">
      <alignment horizontal="center" vertical="center" wrapText="1"/>
      <protection locked="0"/>
    </xf>
    <xf numFmtId="0" fontId="1" fillId="0" borderId="10" xfId="0" applyFont="1" applyBorder="1" applyAlignment="1" applyProtection="1">
      <alignment horizontal="right" vertical="center" wrapText="1"/>
      <protection locked="0"/>
    </xf>
    <xf numFmtId="0" fontId="43" fillId="0" borderId="10" xfId="0" applyFont="1" applyBorder="1" applyAlignment="1">
      <alignment horizontal="right" vertical="center" wrapText="1"/>
    </xf>
    <xf numFmtId="0" fontId="40" fillId="12" borderId="1" xfId="0" applyFont="1" applyFill="1" applyBorder="1" applyAlignment="1">
      <alignment horizontal="center" vertical="center" wrapText="1"/>
    </xf>
    <xf numFmtId="14" fontId="22" fillId="0" borderId="10" xfId="0" applyNumberFormat="1" applyFont="1" applyBorder="1" applyAlignment="1" applyProtection="1">
      <alignment horizontal="center" vertical="center" wrapText="1"/>
      <protection locked="0"/>
    </xf>
    <xf numFmtId="0" fontId="18" fillId="2" borderId="1" xfId="0" applyFont="1" applyFill="1" applyBorder="1" applyAlignment="1">
      <alignment horizontal="center" vertical="center" wrapText="1"/>
    </xf>
    <xf numFmtId="0" fontId="17" fillId="17" borderId="1" xfId="0" applyFont="1" applyFill="1" applyBorder="1" applyAlignment="1">
      <alignment horizontal="center" vertical="center" wrapText="1"/>
    </xf>
    <xf numFmtId="165" fontId="10" fillId="12" borderId="10" xfId="0" applyNumberFormat="1" applyFont="1" applyFill="1" applyBorder="1" applyAlignment="1">
      <alignment horizontal="left" vertical="center" wrapText="1"/>
    </xf>
    <xf numFmtId="0" fontId="22" fillId="0" borderId="18" xfId="0" applyFont="1" applyBorder="1" applyAlignment="1" applyProtection="1">
      <alignment vertical="center" wrapText="1"/>
      <protection locked="0"/>
    </xf>
    <xf numFmtId="14" fontId="22" fillId="0" borderId="18" xfId="0" applyNumberFormat="1" applyFont="1" applyBorder="1" applyAlignment="1" applyProtection="1">
      <alignment horizontal="center" vertical="center" wrapText="1"/>
      <protection locked="0"/>
    </xf>
    <xf numFmtId="165" fontId="1" fillId="0" borderId="11" xfId="5" applyFont="1" applyBorder="1" applyAlignment="1" applyProtection="1">
      <alignment vertical="center" wrapText="1"/>
      <protection locked="0"/>
    </xf>
    <xf numFmtId="0" fontId="0" fillId="12" borderId="1" xfId="0" applyFill="1" applyBorder="1"/>
    <xf numFmtId="165" fontId="17" fillId="2" borderId="1" xfId="0" applyNumberFormat="1" applyFont="1" applyFill="1" applyBorder="1" applyAlignment="1">
      <alignment horizontal="center" vertical="center" wrapText="1"/>
    </xf>
    <xf numFmtId="0" fontId="17" fillId="18" borderId="1" xfId="0" applyFont="1" applyFill="1" applyBorder="1" applyAlignment="1">
      <alignment horizontal="right" vertical="center" wrapText="1"/>
    </xf>
    <xf numFmtId="165" fontId="3" fillId="18" borderId="1" xfId="0" applyNumberFormat="1" applyFont="1" applyFill="1" applyBorder="1"/>
    <xf numFmtId="10" fontId="3" fillId="18" borderId="1" xfId="1" applyNumberFormat="1" applyFont="1" applyFill="1" applyBorder="1"/>
    <xf numFmtId="165" fontId="25" fillId="12" borderId="10" xfId="5" applyFont="1" applyFill="1" applyBorder="1" applyAlignment="1" applyProtection="1">
      <alignment vertical="center" wrapText="1"/>
    </xf>
    <xf numFmtId="165" fontId="25" fillId="12" borderId="10" xfId="0" applyNumberFormat="1" applyFont="1" applyFill="1" applyBorder="1" applyAlignment="1">
      <alignment vertical="center" wrapText="1"/>
    </xf>
    <xf numFmtId="165" fontId="25" fillId="0" borderId="10" xfId="5" applyFont="1" applyBorder="1" applyAlignment="1" applyProtection="1">
      <alignment vertical="center" wrapText="1"/>
      <protection locked="0"/>
    </xf>
    <xf numFmtId="10" fontId="17" fillId="12" borderId="1" xfId="1" applyNumberFormat="1" applyFont="1" applyFill="1" applyBorder="1" applyAlignment="1">
      <alignment vertical="center" wrapText="1"/>
    </xf>
    <xf numFmtId="0" fontId="18" fillId="0" borderId="1" xfId="0" applyFont="1" applyBorder="1" applyAlignment="1">
      <alignment vertical="center" wrapText="1"/>
    </xf>
    <xf numFmtId="0" fontId="44" fillId="19" borderId="4" xfId="0" applyFont="1" applyFill="1" applyBorder="1" applyAlignment="1">
      <alignment horizontal="left" vertical="top" wrapText="1"/>
    </xf>
    <xf numFmtId="0" fontId="44" fillId="8" borderId="4" xfId="0" applyFont="1" applyFill="1" applyBorder="1" applyAlignment="1">
      <alignment horizontal="left" vertical="top" wrapText="1"/>
    </xf>
    <xf numFmtId="0" fontId="45" fillId="10" borderId="4" xfId="0" applyFont="1" applyFill="1" applyBorder="1" applyAlignment="1">
      <alignment horizontal="left" vertical="top" wrapText="1"/>
    </xf>
    <xf numFmtId="3" fontId="45" fillId="10" borderId="4" xfId="0" applyNumberFormat="1" applyFont="1" applyFill="1" applyBorder="1" applyAlignment="1">
      <alignment horizontal="left" vertical="top" wrapText="1"/>
    </xf>
    <xf numFmtId="9" fontId="45" fillId="10" borderId="4" xfId="1" applyFont="1" applyFill="1" applyBorder="1" applyAlignment="1">
      <alignment horizontal="center" vertical="top" wrapText="1"/>
    </xf>
    <xf numFmtId="9" fontId="45" fillId="10" borderId="4" xfId="1" applyFont="1" applyFill="1" applyBorder="1" applyAlignment="1">
      <alignment horizontal="left" vertical="top" wrapText="1"/>
    </xf>
    <xf numFmtId="0" fontId="45" fillId="9" borderId="4" xfId="0" applyFont="1" applyFill="1" applyBorder="1" applyAlignment="1">
      <alignment horizontal="left" vertical="top" wrapText="1"/>
    </xf>
    <xf numFmtId="3" fontId="45" fillId="9" borderId="4" xfId="0" applyNumberFormat="1" applyFont="1" applyFill="1" applyBorder="1" applyAlignment="1">
      <alignment horizontal="left" vertical="top" wrapText="1"/>
    </xf>
    <xf numFmtId="9" fontId="17" fillId="12" borderId="1" xfId="1" applyFont="1" applyFill="1" applyBorder="1" applyAlignment="1">
      <alignment horizontal="right" vertical="center"/>
    </xf>
    <xf numFmtId="0" fontId="24" fillId="0" borderId="10" xfId="0" applyFont="1" applyBorder="1" applyAlignment="1" applyProtection="1">
      <alignment vertical="center" wrapText="1"/>
      <protection locked="0"/>
    </xf>
    <xf numFmtId="0" fontId="4" fillId="0" borderId="10" xfId="0" applyFont="1" applyBorder="1" applyAlignment="1">
      <alignment horizontal="center" vertical="center"/>
    </xf>
    <xf numFmtId="0" fontId="38" fillId="0" borderId="0" xfId="0" applyFont="1" applyAlignment="1">
      <alignment horizontal="center" vertical="center"/>
    </xf>
    <xf numFmtId="0" fontId="29" fillId="0" borderId="0" xfId="0" applyFont="1" applyAlignment="1">
      <alignment horizontal="left" wrapText="1"/>
    </xf>
    <xf numFmtId="0" fontId="30" fillId="0" borderId="0" xfId="0" applyFont="1" applyAlignment="1" applyProtection="1">
      <alignment horizontal="left" vertical="center" wrapText="1"/>
      <protection locked="0"/>
    </xf>
    <xf numFmtId="0" fontId="1" fillId="0" borderId="1" xfId="0" applyFont="1" applyBorder="1" applyAlignment="1">
      <alignment horizontal="left" vertical="center" wrapText="1"/>
    </xf>
    <xf numFmtId="0" fontId="17" fillId="0" borderId="1" xfId="0" applyFont="1" applyBorder="1" applyAlignment="1">
      <alignment horizontal="left" vertical="center" wrapText="1"/>
    </xf>
    <xf numFmtId="0" fontId="15" fillId="14" borderId="1" xfId="0" applyFont="1" applyFill="1" applyBorder="1" applyAlignment="1">
      <alignment horizontal="center" vertical="center" wrapText="1"/>
    </xf>
    <xf numFmtId="0" fontId="42" fillId="0" borderId="17" xfId="0" applyFont="1" applyBorder="1" applyAlignment="1">
      <alignment horizontal="center"/>
    </xf>
    <xf numFmtId="0" fontId="42" fillId="0" borderId="0" xfId="0" applyFont="1" applyAlignment="1">
      <alignment horizontal="center"/>
    </xf>
    <xf numFmtId="0" fontId="29" fillId="15" borderId="10" xfId="0" applyFont="1" applyFill="1" applyBorder="1" applyAlignment="1" applyProtection="1">
      <alignment horizontal="center" vertical="center" wrapText="1"/>
      <protection locked="0"/>
    </xf>
    <xf numFmtId="0" fontId="29" fillId="15" borderId="10" xfId="2" applyFont="1" applyFill="1" applyBorder="1" applyAlignment="1" applyProtection="1">
      <alignment horizontal="center" vertical="center" wrapText="1"/>
      <protection locked="0"/>
    </xf>
    <xf numFmtId="0" fontId="31" fillId="15" borderId="10" xfId="2" applyFont="1" applyFill="1" applyBorder="1" applyAlignment="1" applyProtection="1">
      <alignment horizontal="center" vertical="center" wrapText="1"/>
      <protection locked="0"/>
    </xf>
    <xf numFmtId="0" fontId="17" fillId="17" borderId="5" xfId="0" applyFont="1" applyFill="1" applyBorder="1" applyAlignment="1">
      <alignment horizontal="center" vertical="center" wrapText="1"/>
    </xf>
    <xf numFmtId="0" fontId="17" fillId="17" borderId="6" xfId="0" applyFont="1" applyFill="1" applyBorder="1" applyAlignment="1">
      <alignment horizontal="center" vertical="center" wrapText="1"/>
    </xf>
    <xf numFmtId="0" fontId="17" fillId="17" borderId="17" xfId="0" applyFont="1" applyFill="1" applyBorder="1" applyAlignment="1">
      <alignment horizontal="center" vertical="center" wrapText="1"/>
    </xf>
    <xf numFmtId="0" fontId="17" fillId="17" borderId="22" xfId="0" applyFont="1" applyFill="1" applyBorder="1" applyAlignment="1">
      <alignment horizontal="center" vertical="center" wrapText="1"/>
    </xf>
    <xf numFmtId="0" fontId="17" fillId="17" borderId="7" xfId="0" applyFont="1" applyFill="1" applyBorder="1" applyAlignment="1">
      <alignment horizontal="center" vertical="center" wrapText="1"/>
    </xf>
    <xf numFmtId="0" fontId="17" fillId="17" borderId="8"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24" fillId="0" borderId="1" xfId="0" applyFont="1" applyBorder="1" applyAlignment="1">
      <alignment horizontal="left" vertical="center" wrapText="1"/>
    </xf>
    <xf numFmtId="0" fontId="25" fillId="6" borderId="1" xfId="0" applyFont="1" applyFill="1" applyBorder="1" applyAlignment="1" applyProtection="1">
      <alignment horizontal="right" vertical="center" wrapText="1"/>
      <protection locked="0"/>
    </xf>
    <xf numFmtId="0" fontId="17" fillId="17" borderId="21" xfId="0" applyFont="1" applyFill="1" applyBorder="1" applyAlignment="1">
      <alignment horizontal="center" vertical="center" wrapText="1"/>
    </xf>
    <xf numFmtId="0" fontId="17" fillId="17" borderId="0" xfId="0" applyFont="1" applyFill="1" applyAlignment="1">
      <alignment horizontal="center" vertical="center" wrapText="1"/>
    </xf>
    <xf numFmtId="0" fontId="17" fillId="17" borderId="23" xfId="0" applyFont="1" applyFill="1" applyBorder="1" applyAlignment="1">
      <alignment horizontal="center" vertical="center" wrapText="1"/>
    </xf>
    <xf numFmtId="0" fontId="17" fillId="17" borderId="1" xfId="0" applyFont="1" applyFill="1" applyBorder="1" applyAlignment="1">
      <alignment horizontal="center" vertical="center" wrapText="1"/>
    </xf>
    <xf numFmtId="0" fontId="25" fillId="6" borderId="1" xfId="0" applyFont="1" applyFill="1" applyBorder="1" applyAlignment="1" applyProtection="1">
      <alignment horizontal="left" vertical="center" wrapText="1"/>
      <protection locked="0"/>
    </xf>
    <xf numFmtId="0" fontId="24" fillId="0" borderId="1" xfId="0" applyFont="1" applyBorder="1" applyAlignment="1">
      <alignment horizontal="right" vertical="center" wrapText="1"/>
    </xf>
    <xf numFmtId="0" fontId="24" fillId="0" borderId="15" xfId="0" applyFont="1" applyBorder="1" applyAlignment="1" applyProtection="1">
      <alignment horizontal="center" vertical="center" wrapText="1"/>
      <protection locked="0"/>
    </xf>
    <xf numFmtId="0" fontId="24" fillId="0" borderId="16" xfId="0" applyFont="1" applyBorder="1" applyAlignment="1" applyProtection="1">
      <alignment horizontal="center" vertical="center" wrapText="1"/>
      <protection locked="0"/>
    </xf>
    <xf numFmtId="0" fontId="0" fillId="0" borderId="0" xfId="0" applyAlignment="1">
      <alignment horizontal="justify" wrapText="1"/>
    </xf>
    <xf numFmtId="0" fontId="0" fillId="0" borderId="0" xfId="0" applyAlignment="1">
      <alignment horizontal="justify"/>
    </xf>
    <xf numFmtId="0" fontId="29" fillId="2" borderId="10" xfId="0" applyFont="1" applyFill="1" applyBorder="1" applyAlignment="1">
      <alignment horizontal="center" vertical="center" wrapText="1"/>
    </xf>
    <xf numFmtId="0" fontId="37" fillId="2" borderId="10" xfId="0" applyFont="1" applyFill="1" applyBorder="1" applyAlignment="1">
      <alignment horizontal="center" vertical="center" wrapText="1"/>
    </xf>
    <xf numFmtId="0" fontId="40" fillId="12" borderId="19" xfId="0" applyFont="1" applyFill="1" applyBorder="1" applyAlignment="1">
      <alignment horizontal="center" vertical="center" wrapText="1"/>
    </xf>
    <xf numFmtId="0" fontId="40" fillId="12" borderId="20" xfId="0" applyFont="1" applyFill="1" applyBorder="1" applyAlignment="1">
      <alignment horizontal="center" vertical="center" wrapText="1"/>
    </xf>
    <xf numFmtId="0" fontId="17" fillId="17" borderId="2" xfId="0" applyFont="1" applyFill="1" applyBorder="1" applyAlignment="1">
      <alignment horizontal="center" vertical="center" wrapText="1"/>
    </xf>
    <xf numFmtId="0" fontId="17" fillId="17" borderId="3" xfId="0" applyFont="1" applyFill="1" applyBorder="1" applyAlignment="1">
      <alignment horizontal="center" vertical="center" wrapText="1"/>
    </xf>
  </cellXfs>
  <cellStyles count="16">
    <cellStyle name="Collegamento ipertestuale" xfId="2" builtinId="8"/>
    <cellStyle name="Collegamento ipertestuale visitato" xfId="14" builtinId="9" hidden="1"/>
    <cellStyle name="Collegamento ipertestuale visitato" xfId="15" builtinId="9" hidden="1"/>
    <cellStyle name="Collegamento ipertestuale visitato" xfId="12" builtinId="9" hidden="1"/>
    <cellStyle name="Collegamento ipertestuale visitato" xfId="13" builtinId="9" hidden="1"/>
    <cellStyle name="Collegamento ipertestuale visitato" xfId="11" builtinId="9" hidden="1"/>
    <cellStyle name="Migliaia" xfId="6" builtinId="3"/>
    <cellStyle name="Migliaia 2" xfId="4" xr:uid="{00000000-0005-0000-0000-000007000000}"/>
    <cellStyle name="Migliaia 3" xfId="9" xr:uid="{00000000-0005-0000-0000-000008000000}"/>
    <cellStyle name="Normale" xfId="0" builtinId="0"/>
    <cellStyle name="Normale 2" xfId="7" xr:uid="{00000000-0005-0000-0000-00000A000000}"/>
    <cellStyle name="Normale 3" xfId="10" xr:uid="{00000000-0005-0000-0000-00000B000000}"/>
    <cellStyle name="Percentuale" xfId="1" builtinId="5"/>
    <cellStyle name="Percentuale 2" xfId="8" xr:uid="{00000000-0005-0000-0000-00000D000000}"/>
    <cellStyle name="Valuta" xfId="3" builtinId="4"/>
    <cellStyle name="Valuta 2" xfId="5" xr:uid="{00000000-0005-0000-0000-00000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theme" Target="theme/theme1.xml" /><Relationship Id="rId18" Type="http://schemas.openxmlformats.org/officeDocument/2006/relationships/customXml" Target="../customXml/item2.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externalLink" Target="externalLinks/externalLink1.xml" /><Relationship Id="rId17" Type="http://schemas.openxmlformats.org/officeDocument/2006/relationships/customXml" Target="../customXml/item1.xml" /><Relationship Id="rId2" Type="http://schemas.openxmlformats.org/officeDocument/2006/relationships/worksheet" Target="worksheets/sheet2.xml" /><Relationship Id="rId16" Type="http://schemas.openxmlformats.org/officeDocument/2006/relationships/calcChain" Target="calcChain.xml" /><Relationship Id="rId20" Type="http://schemas.openxmlformats.org/officeDocument/2006/relationships/customXml" Target="../customXml/item4.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5" Type="http://schemas.openxmlformats.org/officeDocument/2006/relationships/worksheet" Target="worksheets/sheet5.xml" /><Relationship Id="rId15" Type="http://schemas.openxmlformats.org/officeDocument/2006/relationships/sharedStrings" Target="sharedStrings.xml" /><Relationship Id="rId10" Type="http://schemas.openxmlformats.org/officeDocument/2006/relationships/worksheet" Target="worksheets/sheet10.xml" /><Relationship Id="rId19" Type="http://schemas.openxmlformats.org/officeDocument/2006/relationships/customXml" Target="../customXml/item3.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styles" Target="styles.xml" /></Relationships>
</file>

<file path=xl/drawings/_rels/drawing1.xml.rels><?xml version="1.0" encoding="UTF-8" standalone="yes"?>
<Relationships xmlns="http://schemas.openxmlformats.org/package/2006/relationships"><Relationship Id="rId3" Type="http://schemas.microsoft.com/office/2007/relationships/hdphoto" Target="../media/hdphoto1.wdp" /><Relationship Id="rId2" Type="http://schemas.openxmlformats.org/officeDocument/2006/relationships/image" Target="../media/image2.png" /><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dr:col>0</xdr:col>
      <xdr:colOff>77230</xdr:colOff>
      <xdr:row>0</xdr:row>
      <xdr:rowOff>64358</xdr:rowOff>
    </xdr:from>
    <xdr:to>
      <xdr:col>1</xdr:col>
      <xdr:colOff>1480237</xdr:colOff>
      <xdr:row>0</xdr:row>
      <xdr:rowOff>482685</xdr:rowOff>
    </xdr:to>
    <xdr:grpSp>
      <xdr:nvGrpSpPr>
        <xdr:cNvPr id="2" name="Gruppo 1">
          <a:extLst>
            <a:ext uri="{FF2B5EF4-FFF2-40B4-BE49-F238E27FC236}">
              <a16:creationId xmlns:a16="http://schemas.microsoft.com/office/drawing/2014/main" id="{6FC26179-F10A-457B-83B7-D5DDCDBC05BE}"/>
            </a:ext>
          </a:extLst>
        </xdr:cNvPr>
        <xdr:cNvGrpSpPr/>
      </xdr:nvGrpSpPr>
      <xdr:grpSpPr>
        <a:xfrm>
          <a:off x="77230" y="64358"/>
          <a:ext cx="4470799" cy="418327"/>
          <a:chOff x="0" y="0"/>
          <a:chExt cx="5816309" cy="488950"/>
        </a:xfrm>
      </xdr:grpSpPr>
      <xdr:sp macro="" textlink="">
        <xdr:nvSpPr>
          <xdr:cNvPr id="3" name="object 12">
            <a:extLst>
              <a:ext uri="{FF2B5EF4-FFF2-40B4-BE49-F238E27FC236}">
                <a16:creationId xmlns:a16="http://schemas.microsoft.com/office/drawing/2014/main" id="{898A28EE-FE4D-9A3D-5D49-95DEE6AC5E39}"/>
              </a:ext>
            </a:extLst>
          </xdr:cNvPr>
          <xdr:cNvSpPr/>
        </xdr:nvSpPr>
        <xdr:spPr>
          <a:xfrm>
            <a:off x="0" y="0"/>
            <a:ext cx="4768850" cy="444500"/>
          </a:xfrm>
          <a:prstGeom prst="rect">
            <a:avLst/>
          </a:prstGeom>
          <a:blipFill>
            <a:blip xmlns:r="http://schemas.openxmlformats.org/officeDocument/2006/relationships" r:embed="rId1" cstate="print"/>
            <a:stretch>
              <a:fillRect/>
            </a:stretch>
          </a:blipFill>
        </xdr:spPr>
        <xdr:txBody>
          <a:bodyPr wrap="square" lIns="0" tIns="0" rIns="0" bIns="0" rtlCol="0"/>
          <a:lstStyle>
            <a:defPPr>
              <a:defRPr lang="it-IT"/>
            </a:defPPr>
            <a:lvl1pPr marL="0" algn="l" defTabSz="914357" rtl="0" eaLnBrk="1" latinLnBrk="0" hangingPunct="1">
              <a:defRPr sz="1800" kern="1200">
                <a:solidFill>
                  <a:schemeClr val="tx1"/>
                </a:solidFill>
                <a:latin typeface="+mn-lt"/>
                <a:ea typeface="+mn-ea"/>
                <a:cs typeface="+mn-cs"/>
              </a:defRPr>
            </a:lvl1pPr>
            <a:lvl2pPr marL="457179" algn="l" defTabSz="914357" rtl="0" eaLnBrk="1" latinLnBrk="0" hangingPunct="1">
              <a:defRPr sz="1800" kern="1200">
                <a:solidFill>
                  <a:schemeClr val="tx1"/>
                </a:solidFill>
                <a:latin typeface="+mn-lt"/>
                <a:ea typeface="+mn-ea"/>
                <a:cs typeface="+mn-cs"/>
              </a:defRPr>
            </a:lvl2pPr>
            <a:lvl3pPr marL="914357" algn="l" defTabSz="914357" rtl="0" eaLnBrk="1" latinLnBrk="0" hangingPunct="1">
              <a:defRPr sz="1800" kern="1200">
                <a:solidFill>
                  <a:schemeClr val="tx1"/>
                </a:solidFill>
                <a:latin typeface="+mn-lt"/>
                <a:ea typeface="+mn-ea"/>
                <a:cs typeface="+mn-cs"/>
              </a:defRPr>
            </a:lvl3pPr>
            <a:lvl4pPr marL="1371536" algn="l" defTabSz="914357" rtl="0" eaLnBrk="1" latinLnBrk="0" hangingPunct="1">
              <a:defRPr sz="1800" kern="1200">
                <a:solidFill>
                  <a:schemeClr val="tx1"/>
                </a:solidFill>
                <a:latin typeface="+mn-lt"/>
                <a:ea typeface="+mn-ea"/>
                <a:cs typeface="+mn-cs"/>
              </a:defRPr>
            </a:lvl4pPr>
            <a:lvl5pPr marL="1828715" algn="l" defTabSz="914357" rtl="0" eaLnBrk="1" latinLnBrk="0" hangingPunct="1">
              <a:defRPr sz="1800" kern="1200">
                <a:solidFill>
                  <a:schemeClr val="tx1"/>
                </a:solidFill>
                <a:latin typeface="+mn-lt"/>
                <a:ea typeface="+mn-ea"/>
                <a:cs typeface="+mn-cs"/>
              </a:defRPr>
            </a:lvl5pPr>
            <a:lvl6pPr marL="2285893" algn="l" defTabSz="914357" rtl="0" eaLnBrk="1" latinLnBrk="0" hangingPunct="1">
              <a:defRPr sz="1800" kern="1200">
                <a:solidFill>
                  <a:schemeClr val="tx1"/>
                </a:solidFill>
                <a:latin typeface="+mn-lt"/>
                <a:ea typeface="+mn-ea"/>
                <a:cs typeface="+mn-cs"/>
              </a:defRPr>
            </a:lvl6pPr>
            <a:lvl7pPr marL="2743072" algn="l" defTabSz="914357" rtl="0" eaLnBrk="1" latinLnBrk="0" hangingPunct="1">
              <a:defRPr sz="1800" kern="1200">
                <a:solidFill>
                  <a:schemeClr val="tx1"/>
                </a:solidFill>
                <a:latin typeface="+mn-lt"/>
                <a:ea typeface="+mn-ea"/>
                <a:cs typeface="+mn-cs"/>
              </a:defRPr>
            </a:lvl7pPr>
            <a:lvl8pPr marL="3200252" algn="l" defTabSz="914357" rtl="0" eaLnBrk="1" latinLnBrk="0" hangingPunct="1">
              <a:defRPr sz="1800" kern="1200">
                <a:solidFill>
                  <a:schemeClr val="tx1"/>
                </a:solidFill>
                <a:latin typeface="+mn-lt"/>
                <a:ea typeface="+mn-ea"/>
                <a:cs typeface="+mn-cs"/>
              </a:defRPr>
            </a:lvl8pPr>
            <a:lvl9pPr marL="3657431" algn="l" defTabSz="914357" rtl="0" eaLnBrk="1" latinLnBrk="0" hangingPunct="1">
              <a:defRPr sz="1800" kern="1200">
                <a:solidFill>
                  <a:schemeClr val="tx1"/>
                </a:solidFill>
                <a:latin typeface="+mn-lt"/>
                <a:ea typeface="+mn-ea"/>
                <a:cs typeface="+mn-cs"/>
              </a:defRPr>
            </a:lvl9pPr>
          </a:lstStyle>
          <a:p>
            <a:endParaRPr/>
          </a:p>
        </xdr:txBody>
      </xdr:sp>
      <xdr:pic>
        <xdr:nvPicPr>
          <xdr:cNvPr id="4" name="Immagine 3" descr="Linee guida per l’iscrizione al registro dei portatori di interesse">
            <a:extLst>
              <a:ext uri="{FF2B5EF4-FFF2-40B4-BE49-F238E27FC236}">
                <a16:creationId xmlns:a16="http://schemas.microsoft.com/office/drawing/2014/main" id="{D0419F96-ECE1-5ECD-1AC4-4E0F16AEAF51}"/>
              </a:ext>
            </a:extLst>
          </xdr:cNvPr>
          <xdr:cNvPicPr>
            <a:picLocks noChangeAspect="1" noChangeArrowheads="1"/>
          </xdr:cNvPicPr>
        </xdr:nvPicPr>
        <xdr:blipFill>
          <a:blip xmlns:r="http://schemas.openxmlformats.org/officeDocument/2006/relationships" r:embed="rId2">
            <a:extLst>
              <a:ext uri="{BEBA8EAE-BF5A-486C-A8C5-ECC9F3942E4B}">
                <a14:imgProps xmlns:a14="http://schemas.microsoft.com/office/drawing/2010/main">
                  <a14:imgLayer r:embed="rId3">
                    <a14:imgEffect>
                      <a14:brightnessContrast bright="20000" contrast="40000"/>
                    </a14:imgEffect>
                  </a14:imgLayer>
                </a14:imgProps>
              </a:ext>
              <a:ext uri="{28A0092B-C50C-407E-A947-70E740481C1C}">
                <a14:useLocalDpi xmlns:a14="http://schemas.microsoft.com/office/drawing/2010/main" val="0"/>
              </a:ext>
            </a:extLst>
          </a:blip>
          <a:srcRect/>
          <a:stretch>
            <a:fillRect/>
          </a:stretch>
        </xdr:blipFill>
        <xdr:spPr bwMode="auto">
          <a:xfrm>
            <a:off x="4749800" y="0"/>
            <a:ext cx="1066509" cy="488950"/>
          </a:xfrm>
          <a:prstGeom prst="rect">
            <a:avLst/>
          </a:prstGeom>
          <a:noFill/>
          <a:extLst>
            <a:ext uri="{909E8E84-426E-40DD-AFC4-6F175D3DCCD1}">
              <a14:hiddenFill xmlns:a14="http://schemas.microsoft.com/office/drawing/2010/main">
                <a:solidFill>
                  <a:srgbClr val="FFFFFF"/>
                </a:solidFill>
              </a14:hiddenFill>
            </a:ext>
          </a:extLst>
        </xdr:spPr>
      </xdr:pic>
      <xdr:cxnSp macro="">
        <xdr:nvCxnSpPr>
          <xdr:cNvPr id="5" name="Connettore diritto 4">
            <a:extLst>
              <a:ext uri="{FF2B5EF4-FFF2-40B4-BE49-F238E27FC236}">
                <a16:creationId xmlns:a16="http://schemas.microsoft.com/office/drawing/2014/main" id="{BBA7E563-05CD-FEE0-18FF-0D485D71E64E}"/>
              </a:ext>
            </a:extLst>
          </xdr:cNvPr>
          <xdr:cNvCxnSpPr/>
        </xdr:nvCxnSpPr>
        <xdr:spPr>
          <a:xfrm>
            <a:off x="4813300" y="44450"/>
            <a:ext cx="0" cy="374650"/>
          </a:xfrm>
          <a:prstGeom prst="line">
            <a:avLst/>
          </a:prstGeom>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01605300.COMPA/Desktop/QSFP%202020/Modello%20PAL_adozione%20integrale_QSFP2020_v2.xlsx"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mmario"/>
      <sheetName val="Tab_01"/>
      <sheetName val="Tab_02"/>
      <sheetName val="Tab_03_1_2_3"/>
      <sheetName val="Tab_04"/>
      <sheetName val="Tab_05"/>
      <sheetName val="Tab_6"/>
      <sheetName val="Tab_7_1_2_3_4"/>
      <sheetName val="Tab_8"/>
      <sheetName val="Tab_9"/>
      <sheetName val="Tab_10"/>
      <sheetName val="Tab_11"/>
      <sheetName val="OpzioniElenchi"/>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2">
          <cell r="G12" t="str">
            <v>D01</v>
          </cell>
        </row>
      </sheetData>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 /><Relationship Id="rId1" Type="http://schemas.openxmlformats.org/officeDocument/2006/relationships/printerSettings" Target="../printerSettings/printerSettings1.bin" /></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 /></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 /></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 /></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0"/>
  <sheetViews>
    <sheetView showGridLines="0" tabSelected="1" zoomScale="148" zoomScaleNormal="148" workbookViewId="0">
      <selection activeCell="E6" sqref="E6"/>
    </sheetView>
  </sheetViews>
  <sheetFormatPr defaultRowHeight="15" x14ac:dyDescent="0.2"/>
  <cols>
    <col min="1" max="1" width="43.31640625" customWidth="1"/>
    <col min="2" max="2" width="22.328125" customWidth="1"/>
  </cols>
  <sheetData>
    <row r="1" spans="1:2" ht="38.25" customHeight="1" x14ac:dyDescent="0.2"/>
    <row r="2" spans="1:2" ht="31.5" customHeight="1" x14ac:dyDescent="0.2">
      <c r="A2" s="120" t="s">
        <v>224</v>
      </c>
      <c r="B2" s="120"/>
    </row>
    <row r="3" spans="1:2" ht="9.75" customHeight="1" x14ac:dyDescent="0.2"/>
    <row r="4" spans="1:2" ht="27" customHeight="1" x14ac:dyDescent="0.2">
      <c r="A4" s="121" t="s">
        <v>223</v>
      </c>
      <c r="B4" s="121"/>
    </row>
    <row r="5" spans="1:2" x14ac:dyDescent="0.2">
      <c r="A5" s="51" t="s">
        <v>0</v>
      </c>
      <c r="B5" s="75" t="s">
        <v>126</v>
      </c>
    </row>
    <row r="6" spans="1:2" x14ac:dyDescent="0.2">
      <c r="A6" s="50"/>
      <c r="B6" s="45"/>
    </row>
    <row r="7" spans="1:2" x14ac:dyDescent="0.2">
      <c r="A7" s="52" t="s">
        <v>211</v>
      </c>
      <c r="B7" s="49">
        <f>IFERROR(VLOOKUP(B5,Foglio1!A2:B56,2,0),"")</f>
        <v>15149130.76</v>
      </c>
    </row>
    <row r="8" spans="1:2" x14ac:dyDescent="0.2">
      <c r="A8" s="50"/>
      <c r="B8" s="46"/>
    </row>
    <row r="9" spans="1:2" x14ac:dyDescent="0.2">
      <c r="A9" s="52" t="s">
        <v>305</v>
      </c>
      <c r="B9" s="74">
        <f>IFERROR(VLOOKUP(B5,Popolazione!$C$2:$D$56,2,0),"")</f>
        <v>723568</v>
      </c>
    </row>
    <row r="10" spans="1:2" x14ac:dyDescent="0.2">
      <c r="A10" s="47"/>
      <c r="B10" s="48"/>
    </row>
    <row r="11" spans="1:2" ht="28.5" customHeight="1" x14ac:dyDescent="0.2">
      <c r="A11" s="121" t="s">
        <v>234</v>
      </c>
      <c r="B11" s="121"/>
    </row>
    <row r="12" spans="1:2" x14ac:dyDescent="0.2">
      <c r="A12" s="36" t="s">
        <v>242</v>
      </c>
    </row>
    <row r="13" spans="1:2" x14ac:dyDescent="0.2">
      <c r="A13" s="23" t="s">
        <v>240</v>
      </c>
    </row>
    <row r="14" spans="1:2" x14ac:dyDescent="0.2">
      <c r="A14" s="36" t="s">
        <v>235</v>
      </c>
    </row>
    <row r="15" spans="1:2" x14ac:dyDescent="0.2">
      <c r="A15" s="122" t="s">
        <v>236</v>
      </c>
      <c r="B15" s="122"/>
    </row>
    <row r="16" spans="1:2" x14ac:dyDescent="0.2">
      <c r="A16" s="37" t="s">
        <v>237</v>
      </c>
    </row>
    <row r="17" spans="1:2" x14ac:dyDescent="0.2">
      <c r="A17" s="122" t="s">
        <v>243</v>
      </c>
      <c r="B17" s="122"/>
    </row>
    <row r="18" spans="1:2" x14ac:dyDescent="0.2">
      <c r="A18" s="37" t="s">
        <v>238</v>
      </c>
    </row>
    <row r="19" spans="1:2" x14ac:dyDescent="0.2">
      <c r="A19" s="37" t="s">
        <v>239</v>
      </c>
    </row>
    <row r="20" spans="1:2" x14ac:dyDescent="0.2">
      <c r="A20" s="37" t="s">
        <v>241</v>
      </c>
    </row>
  </sheetData>
  <sheetProtection algorithmName="SHA-512" hashValue="Mg8UiaatJPnJQfa3Z0zN3baDX37jNXXNYcz3DubPh/E41hK10a0Qz5chSpGTV6jpwpiVw3yGJUCYohBmUfFigQ==" saltValue="uPnmzE78+r8Tr5AVKghIlw==" spinCount="100000" sheet="1" objects="1" scenarios="1"/>
  <mergeCells count="5">
    <mergeCell ref="A2:B2"/>
    <mergeCell ref="A4:B4"/>
    <mergeCell ref="A15:B15"/>
    <mergeCell ref="A17:B17"/>
    <mergeCell ref="A11:B11"/>
  </mergeCells>
  <pageMargins left="0.7" right="0.7" top="0.75" bottom="0.75" header="0.3" footer="0.3"/>
  <pageSetup paperSize="9" orientation="landscape" horizontalDpi="0"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Foglio1!$A$1:$A$56</xm:f>
          </x14:formula1>
          <xm:sqref>B5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56"/>
  <sheetViews>
    <sheetView zoomScale="85" zoomScaleNormal="85" zoomScalePageLayoutView="85" workbookViewId="0">
      <selection activeCell="O34" sqref="O34"/>
    </sheetView>
  </sheetViews>
  <sheetFormatPr defaultColWidth="11.43359375" defaultRowHeight="15" x14ac:dyDescent="0.2"/>
  <cols>
    <col min="1" max="1" width="27.7109375" style="11" bestFit="1" customWidth="1"/>
    <col min="2" max="2" width="11.43359375" style="11"/>
    <col min="3" max="3" width="18.96484375" style="11" customWidth="1"/>
    <col min="4" max="4" width="11.43359375" style="11"/>
    <col min="5" max="5" width="16.8125" style="11" customWidth="1"/>
    <col min="6" max="6" width="15.46875" style="11" customWidth="1"/>
    <col min="7" max="7" width="13.85546875" style="11" customWidth="1"/>
    <col min="8" max="12" width="11.43359375" style="11"/>
    <col min="13" max="13" width="12.23828125" style="11" customWidth="1"/>
    <col min="14" max="15" width="21.7890625" style="11" customWidth="1"/>
    <col min="16" max="18" width="11.43359375" style="11"/>
    <col min="19" max="19" width="21.65625" style="11" customWidth="1"/>
    <col min="20" max="16384" width="11.43359375" style="11"/>
  </cols>
  <sheetData>
    <row r="1" spans="1:20" s="7" customFormat="1" ht="78" customHeight="1" x14ac:dyDescent="0.15">
      <c r="A1" s="111" t="s">
        <v>344</v>
      </c>
      <c r="B1" s="111" t="s">
        <v>345</v>
      </c>
      <c r="C1" s="111" t="s">
        <v>346</v>
      </c>
      <c r="D1" s="111" t="s">
        <v>347</v>
      </c>
      <c r="E1" s="111" t="s">
        <v>348</v>
      </c>
      <c r="F1" s="110" t="s">
        <v>324</v>
      </c>
      <c r="G1" s="110" t="s">
        <v>325</v>
      </c>
      <c r="H1" s="110" t="s">
        <v>326</v>
      </c>
      <c r="I1" s="110" t="s">
        <v>327</v>
      </c>
      <c r="J1" s="110" t="s">
        <v>334</v>
      </c>
      <c r="K1" s="110" t="s">
        <v>335</v>
      </c>
      <c r="L1" s="110" t="s">
        <v>336</v>
      </c>
      <c r="M1" s="110" t="s">
        <v>337</v>
      </c>
      <c r="N1" s="110" t="s">
        <v>349</v>
      </c>
      <c r="O1" s="110" t="s">
        <v>341</v>
      </c>
      <c r="P1" s="111" t="s">
        <v>328</v>
      </c>
      <c r="Q1" s="110" t="s">
        <v>329</v>
      </c>
      <c r="R1" s="110" t="s">
        <v>350</v>
      </c>
      <c r="S1" s="110" t="s">
        <v>330</v>
      </c>
      <c r="T1" s="110" t="s">
        <v>351</v>
      </c>
    </row>
    <row r="2" spans="1:20" x14ac:dyDescent="0.2">
      <c r="A2" s="112" t="s">
        <v>85</v>
      </c>
      <c r="B2" s="113">
        <v>4835</v>
      </c>
      <c r="C2" s="113">
        <v>1836</v>
      </c>
      <c r="D2" s="113">
        <v>775</v>
      </c>
      <c r="E2" s="113">
        <v>668</v>
      </c>
      <c r="F2" s="113">
        <v>183</v>
      </c>
      <c r="G2" s="113">
        <v>412</v>
      </c>
      <c r="H2" s="113">
        <v>8</v>
      </c>
      <c r="I2" s="113">
        <v>2</v>
      </c>
      <c r="J2" s="114">
        <f>IFERROR(F2/E2,0)</f>
        <v>0.27395209580838326</v>
      </c>
      <c r="K2" s="114">
        <f>IFERROR(G2/E2,0)</f>
        <v>0.61676646706586824</v>
      </c>
      <c r="L2" s="114">
        <f>IFERROR(H2/E2,0)</f>
        <v>1.1976047904191617E-2</v>
      </c>
      <c r="M2" s="114">
        <f>IFERROR(I2/E2,0)</f>
        <v>2.9940119760479044E-3</v>
      </c>
      <c r="N2" s="114">
        <f>IFERROR(J2/E2,0)</f>
        <v>4.1010792785686116E-4</v>
      </c>
      <c r="O2" s="113">
        <v>63</v>
      </c>
      <c r="P2" s="113">
        <v>268</v>
      </c>
      <c r="Q2" s="113">
        <v>262</v>
      </c>
      <c r="R2" s="115">
        <f>IFERROR(Q2/P2,0)</f>
        <v>0.97761194029850751</v>
      </c>
      <c r="S2" s="113">
        <v>6</v>
      </c>
      <c r="T2" s="114">
        <f>IFERROR(S2/P2,0)</f>
        <v>2.2388059701492536E-2</v>
      </c>
    </row>
    <row r="3" spans="1:20" x14ac:dyDescent="0.2">
      <c r="A3" s="116" t="s">
        <v>86</v>
      </c>
      <c r="B3" s="117">
        <v>549</v>
      </c>
      <c r="C3" s="117">
        <v>242</v>
      </c>
      <c r="D3" s="117">
        <v>158</v>
      </c>
      <c r="E3" s="117">
        <v>98</v>
      </c>
      <c r="F3" s="117">
        <v>4</v>
      </c>
      <c r="G3" s="117">
        <v>80</v>
      </c>
      <c r="H3" s="117">
        <v>8</v>
      </c>
      <c r="I3" s="117">
        <v>6</v>
      </c>
      <c r="J3" s="114">
        <f t="shared" ref="J3:J50" si="0">IFERROR(F3/E3,0)</f>
        <v>4.0816326530612242E-2</v>
      </c>
      <c r="K3" s="114">
        <f t="shared" ref="K3:K50" si="1">IFERROR(G3/E3,0)</f>
        <v>0.81632653061224492</v>
      </c>
      <c r="L3" s="114">
        <f t="shared" ref="L3:L50" si="2">IFERROR(H3/E3,0)</f>
        <v>8.1632653061224483E-2</v>
      </c>
      <c r="M3" s="114">
        <f t="shared" ref="M3:M50" si="3">IFERROR(I3/E3,0)</f>
        <v>6.1224489795918366E-2</v>
      </c>
      <c r="N3" s="114">
        <f t="shared" ref="N3:N50" si="4">IFERROR(J3/E3,0)</f>
        <v>4.1649312786339022E-4</v>
      </c>
      <c r="O3" s="117">
        <v>0</v>
      </c>
      <c r="P3" s="117">
        <v>7</v>
      </c>
      <c r="Q3" s="117">
        <v>5</v>
      </c>
      <c r="R3" s="115">
        <f t="shared" ref="R3:R50" si="5">IFERROR(Q3/P3,0)</f>
        <v>0.7142857142857143</v>
      </c>
      <c r="S3" s="117">
        <v>2</v>
      </c>
      <c r="T3" s="114">
        <f t="shared" ref="T3:T50" si="6">IFERROR(S3/P3,0)</f>
        <v>0.2857142857142857</v>
      </c>
    </row>
    <row r="4" spans="1:20" x14ac:dyDescent="0.2">
      <c r="A4" s="112" t="s">
        <v>87</v>
      </c>
      <c r="B4" s="113">
        <v>2952</v>
      </c>
      <c r="C4" s="113">
        <v>1418</v>
      </c>
      <c r="D4" s="113">
        <v>400</v>
      </c>
      <c r="E4" s="113">
        <v>381</v>
      </c>
      <c r="F4" s="113">
        <v>85</v>
      </c>
      <c r="G4" s="113">
        <v>264</v>
      </c>
      <c r="H4" s="113">
        <v>19</v>
      </c>
      <c r="I4" s="113">
        <v>2</v>
      </c>
      <c r="J4" s="114">
        <f t="shared" si="0"/>
        <v>0.2230971128608924</v>
      </c>
      <c r="K4" s="114">
        <f t="shared" si="1"/>
        <v>0.69291338582677164</v>
      </c>
      <c r="L4" s="114">
        <f t="shared" si="2"/>
        <v>4.9868766404199474E-2</v>
      </c>
      <c r="M4" s="114">
        <f t="shared" si="3"/>
        <v>5.2493438320209973E-3</v>
      </c>
      <c r="N4" s="114">
        <f t="shared" si="4"/>
        <v>5.8555672666900892E-4</v>
      </c>
      <c r="O4" s="113">
        <v>11</v>
      </c>
      <c r="P4" s="113">
        <v>188</v>
      </c>
      <c r="Q4" s="113">
        <v>188</v>
      </c>
      <c r="R4" s="115">
        <f t="shared" si="5"/>
        <v>1</v>
      </c>
      <c r="S4" s="113">
        <v>0</v>
      </c>
      <c r="T4" s="114">
        <f t="shared" si="6"/>
        <v>0</v>
      </c>
    </row>
    <row r="5" spans="1:20" x14ac:dyDescent="0.2">
      <c r="A5" s="116" t="s">
        <v>88</v>
      </c>
      <c r="B5" s="117">
        <v>728</v>
      </c>
      <c r="C5" s="117">
        <v>322</v>
      </c>
      <c r="D5" s="117">
        <v>0</v>
      </c>
      <c r="E5" s="117">
        <v>0</v>
      </c>
      <c r="F5" s="117">
        <v>0</v>
      </c>
      <c r="G5" s="117">
        <v>0</v>
      </c>
      <c r="H5" s="117">
        <v>0</v>
      </c>
      <c r="I5" s="117">
        <v>0</v>
      </c>
      <c r="J5" s="114">
        <f t="shared" si="0"/>
        <v>0</v>
      </c>
      <c r="K5" s="114">
        <f t="shared" si="1"/>
        <v>0</v>
      </c>
      <c r="L5" s="114">
        <f t="shared" si="2"/>
        <v>0</v>
      </c>
      <c r="M5" s="114">
        <f t="shared" si="3"/>
        <v>0</v>
      </c>
      <c r="N5" s="114">
        <f t="shared" si="4"/>
        <v>0</v>
      </c>
      <c r="O5" s="117">
        <v>0</v>
      </c>
      <c r="P5" s="117">
        <v>0</v>
      </c>
      <c r="Q5" s="117">
        <v>0</v>
      </c>
      <c r="R5" s="115">
        <f t="shared" si="5"/>
        <v>0</v>
      </c>
      <c r="S5" s="117">
        <v>0</v>
      </c>
      <c r="T5" s="114">
        <f t="shared" si="6"/>
        <v>0</v>
      </c>
    </row>
    <row r="6" spans="1:20" x14ac:dyDescent="0.2">
      <c r="A6" s="112" t="s">
        <v>89</v>
      </c>
      <c r="B6" s="113">
        <v>1992</v>
      </c>
      <c r="C6" s="113">
        <v>974</v>
      </c>
      <c r="D6" s="113">
        <v>360</v>
      </c>
      <c r="E6" s="113">
        <v>343</v>
      </c>
      <c r="F6" s="113">
        <v>43</v>
      </c>
      <c r="G6" s="113">
        <v>277</v>
      </c>
      <c r="H6" s="113">
        <v>12</v>
      </c>
      <c r="I6" s="113">
        <v>0</v>
      </c>
      <c r="J6" s="114">
        <f t="shared" si="0"/>
        <v>0.12536443148688048</v>
      </c>
      <c r="K6" s="114">
        <f t="shared" si="1"/>
        <v>0.80758017492711365</v>
      </c>
      <c r="L6" s="114">
        <f t="shared" si="2"/>
        <v>3.4985422740524783E-2</v>
      </c>
      <c r="M6" s="114">
        <f t="shared" si="3"/>
        <v>0</v>
      </c>
      <c r="N6" s="114">
        <f t="shared" si="4"/>
        <v>3.6549396934950577E-4</v>
      </c>
      <c r="O6" s="113">
        <v>11</v>
      </c>
      <c r="P6" s="113">
        <v>257</v>
      </c>
      <c r="Q6" s="113">
        <v>245</v>
      </c>
      <c r="R6" s="115">
        <f t="shared" si="5"/>
        <v>0.953307392996109</v>
      </c>
      <c r="S6" s="113">
        <v>12</v>
      </c>
      <c r="T6" s="114">
        <f t="shared" si="6"/>
        <v>4.6692607003891051E-2</v>
      </c>
    </row>
    <row r="7" spans="1:20" x14ac:dyDescent="0.2">
      <c r="A7" s="116" t="s">
        <v>90</v>
      </c>
      <c r="B7" s="117">
        <v>1115</v>
      </c>
      <c r="C7" s="117">
        <v>438</v>
      </c>
      <c r="D7" s="117">
        <v>82</v>
      </c>
      <c r="E7" s="117">
        <v>72</v>
      </c>
      <c r="F7" s="117">
        <v>24</v>
      </c>
      <c r="G7" s="117">
        <v>47</v>
      </c>
      <c r="H7" s="117">
        <v>0</v>
      </c>
      <c r="I7" s="117">
        <v>0</v>
      </c>
      <c r="J7" s="114">
        <f t="shared" si="0"/>
        <v>0.33333333333333331</v>
      </c>
      <c r="K7" s="114">
        <f t="shared" si="1"/>
        <v>0.65277777777777779</v>
      </c>
      <c r="L7" s="114">
        <f t="shared" si="2"/>
        <v>0</v>
      </c>
      <c r="M7" s="114">
        <f t="shared" si="3"/>
        <v>0</v>
      </c>
      <c r="N7" s="114">
        <f t="shared" si="4"/>
        <v>4.6296296296296294E-3</v>
      </c>
      <c r="O7" s="117">
        <v>1</v>
      </c>
      <c r="P7" s="117">
        <v>21</v>
      </c>
      <c r="Q7" s="117">
        <v>21</v>
      </c>
      <c r="R7" s="115">
        <f t="shared" si="5"/>
        <v>1</v>
      </c>
      <c r="S7" s="117">
        <v>0</v>
      </c>
      <c r="T7" s="114">
        <f t="shared" si="6"/>
        <v>0</v>
      </c>
    </row>
    <row r="8" spans="1:20" x14ac:dyDescent="0.2">
      <c r="A8" s="112" t="s">
        <v>91</v>
      </c>
      <c r="B8" s="113">
        <v>2273</v>
      </c>
      <c r="C8" s="113">
        <v>882</v>
      </c>
      <c r="D8" s="113">
        <v>10</v>
      </c>
      <c r="E8" s="113">
        <v>4</v>
      </c>
      <c r="F8" s="113">
        <v>0</v>
      </c>
      <c r="G8" s="113">
        <v>4</v>
      </c>
      <c r="H8" s="113">
        <v>0</v>
      </c>
      <c r="I8" s="113">
        <v>0</v>
      </c>
      <c r="J8" s="114">
        <f t="shared" si="0"/>
        <v>0</v>
      </c>
      <c r="K8" s="114">
        <f t="shared" si="1"/>
        <v>1</v>
      </c>
      <c r="L8" s="114">
        <f t="shared" si="2"/>
        <v>0</v>
      </c>
      <c r="M8" s="114">
        <f t="shared" si="3"/>
        <v>0</v>
      </c>
      <c r="N8" s="114">
        <f t="shared" si="4"/>
        <v>0</v>
      </c>
      <c r="O8" s="113">
        <v>0</v>
      </c>
      <c r="P8" s="113">
        <v>1</v>
      </c>
      <c r="Q8" s="113">
        <v>1</v>
      </c>
      <c r="R8" s="115">
        <f t="shared" si="5"/>
        <v>1</v>
      </c>
      <c r="S8" s="113">
        <v>0</v>
      </c>
      <c r="T8" s="114">
        <f t="shared" si="6"/>
        <v>0</v>
      </c>
    </row>
    <row r="9" spans="1:20" x14ac:dyDescent="0.2">
      <c r="A9" s="116" t="s">
        <v>92</v>
      </c>
      <c r="B9" s="117">
        <v>3359</v>
      </c>
      <c r="C9" s="117">
        <v>1499</v>
      </c>
      <c r="D9" s="117">
        <v>976</v>
      </c>
      <c r="E9" s="117">
        <v>955</v>
      </c>
      <c r="F9" s="117">
        <v>29</v>
      </c>
      <c r="G9" s="117">
        <v>863</v>
      </c>
      <c r="H9" s="117">
        <v>50</v>
      </c>
      <c r="I9" s="117">
        <v>1</v>
      </c>
      <c r="J9" s="114">
        <f t="shared" si="0"/>
        <v>3.0366492146596858E-2</v>
      </c>
      <c r="K9" s="114">
        <f t="shared" si="1"/>
        <v>0.90366492146596855</v>
      </c>
      <c r="L9" s="114">
        <f t="shared" si="2"/>
        <v>5.2356020942408377E-2</v>
      </c>
      <c r="M9" s="114">
        <f t="shared" si="3"/>
        <v>1.0471204188481676E-3</v>
      </c>
      <c r="N9" s="114">
        <f t="shared" si="4"/>
        <v>3.1797373975494094E-5</v>
      </c>
      <c r="O9" s="117">
        <v>12</v>
      </c>
      <c r="P9" s="117">
        <v>833</v>
      </c>
      <c r="Q9" s="117">
        <v>784</v>
      </c>
      <c r="R9" s="115">
        <f t="shared" si="5"/>
        <v>0.94117647058823528</v>
      </c>
      <c r="S9" s="117">
        <v>49</v>
      </c>
      <c r="T9" s="114">
        <f t="shared" si="6"/>
        <v>5.8823529411764705E-2</v>
      </c>
    </row>
    <row r="10" spans="1:20" x14ac:dyDescent="0.2">
      <c r="A10" s="112" t="s">
        <v>93</v>
      </c>
      <c r="B10" s="113">
        <v>4214</v>
      </c>
      <c r="C10" s="113">
        <v>1130</v>
      </c>
      <c r="D10" s="113">
        <v>933</v>
      </c>
      <c r="E10" s="113">
        <v>908</v>
      </c>
      <c r="F10" s="113">
        <v>365</v>
      </c>
      <c r="G10" s="113">
        <v>419</v>
      </c>
      <c r="H10" s="113">
        <v>40</v>
      </c>
      <c r="I10" s="113">
        <v>1</v>
      </c>
      <c r="J10" s="114">
        <f t="shared" si="0"/>
        <v>0.40198237885462557</v>
      </c>
      <c r="K10" s="114">
        <f t="shared" si="1"/>
        <v>0.46145374449339205</v>
      </c>
      <c r="L10" s="114">
        <f t="shared" si="2"/>
        <v>4.405286343612335E-2</v>
      </c>
      <c r="M10" s="114">
        <f t="shared" si="3"/>
        <v>1.1013215859030838E-3</v>
      </c>
      <c r="N10" s="114">
        <f t="shared" si="4"/>
        <v>4.4271187098527044E-4</v>
      </c>
      <c r="O10" s="113">
        <v>83</v>
      </c>
      <c r="P10" s="113">
        <v>291</v>
      </c>
      <c r="Q10" s="113">
        <v>255</v>
      </c>
      <c r="R10" s="115">
        <f t="shared" si="5"/>
        <v>0.87628865979381443</v>
      </c>
      <c r="S10" s="113">
        <v>36</v>
      </c>
      <c r="T10" s="114">
        <f t="shared" si="6"/>
        <v>0.12371134020618557</v>
      </c>
    </row>
    <row r="11" spans="1:20" x14ac:dyDescent="0.2">
      <c r="A11" s="116" t="s">
        <v>94</v>
      </c>
      <c r="B11" s="117">
        <v>432</v>
      </c>
      <c r="C11" s="117">
        <v>232</v>
      </c>
      <c r="D11" s="117">
        <v>183</v>
      </c>
      <c r="E11" s="117">
        <v>156</v>
      </c>
      <c r="F11" s="117">
        <v>0</v>
      </c>
      <c r="G11" s="117">
        <v>125</v>
      </c>
      <c r="H11" s="117">
        <v>0</v>
      </c>
      <c r="I11" s="117">
        <v>0</v>
      </c>
      <c r="J11" s="114">
        <f t="shared" si="0"/>
        <v>0</v>
      </c>
      <c r="K11" s="114">
        <f t="shared" si="1"/>
        <v>0.80128205128205132</v>
      </c>
      <c r="L11" s="114">
        <f t="shared" si="2"/>
        <v>0</v>
      </c>
      <c r="M11" s="114">
        <f t="shared" si="3"/>
        <v>0</v>
      </c>
      <c r="N11" s="114">
        <f t="shared" si="4"/>
        <v>0</v>
      </c>
      <c r="O11" s="117">
        <v>31</v>
      </c>
      <c r="P11" s="117">
        <v>112</v>
      </c>
      <c r="Q11" s="117">
        <v>112</v>
      </c>
      <c r="R11" s="115">
        <f t="shared" si="5"/>
        <v>1</v>
      </c>
      <c r="S11" s="117">
        <v>0</v>
      </c>
      <c r="T11" s="114">
        <f t="shared" si="6"/>
        <v>0</v>
      </c>
    </row>
    <row r="12" spans="1:20" x14ac:dyDescent="0.2">
      <c r="A12" s="112" t="s">
        <v>95</v>
      </c>
      <c r="B12" s="113">
        <v>1025</v>
      </c>
      <c r="C12" s="113">
        <v>395</v>
      </c>
      <c r="D12" s="113">
        <v>228</v>
      </c>
      <c r="E12" s="113">
        <v>221</v>
      </c>
      <c r="F12" s="113">
        <v>4</v>
      </c>
      <c r="G12" s="113">
        <v>205</v>
      </c>
      <c r="H12" s="113">
        <v>11</v>
      </c>
      <c r="I12" s="113">
        <v>0</v>
      </c>
      <c r="J12" s="114">
        <f t="shared" si="0"/>
        <v>1.8099547511312219E-2</v>
      </c>
      <c r="K12" s="114">
        <f t="shared" si="1"/>
        <v>0.92760180995475117</v>
      </c>
      <c r="L12" s="114">
        <f t="shared" si="2"/>
        <v>4.9773755656108594E-2</v>
      </c>
      <c r="M12" s="114">
        <f t="shared" si="3"/>
        <v>0</v>
      </c>
      <c r="N12" s="114">
        <f t="shared" si="4"/>
        <v>8.1898405028562075E-5</v>
      </c>
      <c r="O12" s="113">
        <v>1</v>
      </c>
      <c r="P12" s="113">
        <v>178</v>
      </c>
      <c r="Q12" s="113">
        <v>169</v>
      </c>
      <c r="R12" s="115">
        <f t="shared" si="5"/>
        <v>0.949438202247191</v>
      </c>
      <c r="S12" s="113">
        <v>9</v>
      </c>
      <c r="T12" s="114">
        <f t="shared" si="6"/>
        <v>5.0561797752808987E-2</v>
      </c>
    </row>
    <row r="13" spans="1:20" x14ac:dyDescent="0.2">
      <c r="A13" s="116" t="s">
        <v>96</v>
      </c>
      <c r="B13" s="117">
        <v>2523</v>
      </c>
      <c r="C13" s="117">
        <v>1182</v>
      </c>
      <c r="D13" s="117">
        <v>704</v>
      </c>
      <c r="E13" s="117">
        <v>679</v>
      </c>
      <c r="F13" s="117">
        <v>79</v>
      </c>
      <c r="G13" s="117">
        <v>599</v>
      </c>
      <c r="H13" s="117">
        <v>0</v>
      </c>
      <c r="I13" s="117">
        <v>0</v>
      </c>
      <c r="J13" s="114">
        <f t="shared" si="0"/>
        <v>0.11634756995581738</v>
      </c>
      <c r="K13" s="114">
        <f t="shared" si="1"/>
        <v>0.88217967599410896</v>
      </c>
      <c r="L13" s="114">
        <f t="shared" si="2"/>
        <v>0</v>
      </c>
      <c r="M13" s="114">
        <f t="shared" si="3"/>
        <v>0</v>
      </c>
      <c r="N13" s="114">
        <f t="shared" si="4"/>
        <v>1.7135135486865592E-4</v>
      </c>
      <c r="O13" s="117">
        <v>1</v>
      </c>
      <c r="P13" s="117">
        <v>514</v>
      </c>
      <c r="Q13" s="117">
        <v>514</v>
      </c>
      <c r="R13" s="115">
        <f t="shared" si="5"/>
        <v>1</v>
      </c>
      <c r="S13" s="117">
        <v>0</v>
      </c>
      <c r="T13" s="114">
        <f t="shared" si="6"/>
        <v>0</v>
      </c>
    </row>
    <row r="14" spans="1:20" x14ac:dyDescent="0.2">
      <c r="A14" s="112" t="s">
        <v>97</v>
      </c>
      <c r="B14" s="113">
        <v>2962</v>
      </c>
      <c r="C14" s="113">
        <v>1301</v>
      </c>
      <c r="D14" s="113">
        <v>637</v>
      </c>
      <c r="E14" s="113">
        <v>588</v>
      </c>
      <c r="F14" s="113">
        <v>40</v>
      </c>
      <c r="G14" s="113">
        <v>533</v>
      </c>
      <c r="H14" s="113">
        <v>0</v>
      </c>
      <c r="I14" s="113">
        <v>0</v>
      </c>
      <c r="J14" s="114">
        <f t="shared" si="0"/>
        <v>6.8027210884353748E-2</v>
      </c>
      <c r="K14" s="114">
        <f t="shared" si="1"/>
        <v>0.90646258503401356</v>
      </c>
      <c r="L14" s="114">
        <f t="shared" si="2"/>
        <v>0</v>
      </c>
      <c r="M14" s="114">
        <f t="shared" si="3"/>
        <v>0</v>
      </c>
      <c r="N14" s="114">
        <f t="shared" si="4"/>
        <v>1.1569253551760841E-4</v>
      </c>
      <c r="O14" s="113">
        <v>15</v>
      </c>
      <c r="P14" s="113">
        <v>119</v>
      </c>
      <c r="Q14" s="113">
        <v>119</v>
      </c>
      <c r="R14" s="115">
        <f t="shared" si="5"/>
        <v>1</v>
      </c>
      <c r="S14" s="113">
        <v>0</v>
      </c>
      <c r="T14" s="114">
        <f t="shared" si="6"/>
        <v>0</v>
      </c>
    </row>
    <row r="15" spans="1:20" x14ac:dyDescent="0.2">
      <c r="A15" s="116" t="s">
        <v>98</v>
      </c>
      <c r="B15" s="117">
        <v>4521</v>
      </c>
      <c r="C15" s="117">
        <v>2042</v>
      </c>
      <c r="D15" s="117">
        <v>1076</v>
      </c>
      <c r="E15" s="117">
        <v>964</v>
      </c>
      <c r="F15" s="117">
        <v>19</v>
      </c>
      <c r="G15" s="117">
        <v>812</v>
      </c>
      <c r="H15" s="117">
        <v>104</v>
      </c>
      <c r="I15" s="117">
        <v>9</v>
      </c>
      <c r="J15" s="114">
        <f t="shared" si="0"/>
        <v>1.970954356846473E-2</v>
      </c>
      <c r="K15" s="114">
        <f t="shared" si="1"/>
        <v>0.84232365145228216</v>
      </c>
      <c r="L15" s="114">
        <f t="shared" si="2"/>
        <v>0.1078838174273859</v>
      </c>
      <c r="M15" s="114">
        <f t="shared" si="3"/>
        <v>9.3360995850622405E-3</v>
      </c>
      <c r="N15" s="114">
        <f t="shared" si="4"/>
        <v>2.0445584614589968E-5</v>
      </c>
      <c r="O15" s="117">
        <v>20</v>
      </c>
      <c r="P15" s="117">
        <v>730</v>
      </c>
      <c r="Q15" s="117">
        <v>650</v>
      </c>
      <c r="R15" s="115">
        <f t="shared" si="5"/>
        <v>0.8904109589041096</v>
      </c>
      <c r="S15" s="117">
        <v>80</v>
      </c>
      <c r="T15" s="114">
        <f t="shared" si="6"/>
        <v>0.1095890410958904</v>
      </c>
    </row>
    <row r="16" spans="1:20" x14ac:dyDescent="0.2">
      <c r="A16" s="112" t="s">
        <v>99</v>
      </c>
      <c r="B16" s="113">
        <v>804</v>
      </c>
      <c r="C16" s="113">
        <v>265</v>
      </c>
      <c r="D16" s="113">
        <v>76</v>
      </c>
      <c r="E16" s="113">
        <v>72</v>
      </c>
      <c r="F16" s="113">
        <v>42</v>
      </c>
      <c r="G16" s="113">
        <v>21</v>
      </c>
      <c r="H16" s="113">
        <v>0</v>
      </c>
      <c r="I16" s="113">
        <v>0</v>
      </c>
      <c r="J16" s="114">
        <f t="shared" si="0"/>
        <v>0.58333333333333337</v>
      </c>
      <c r="K16" s="114">
        <f t="shared" si="1"/>
        <v>0.29166666666666669</v>
      </c>
      <c r="L16" s="114">
        <f t="shared" si="2"/>
        <v>0</v>
      </c>
      <c r="M16" s="114">
        <f t="shared" si="3"/>
        <v>0</v>
      </c>
      <c r="N16" s="114">
        <f t="shared" si="4"/>
        <v>8.1018518518518531E-3</v>
      </c>
      <c r="O16" s="113">
        <v>9</v>
      </c>
      <c r="P16" s="113">
        <v>11</v>
      </c>
      <c r="Q16" s="113">
        <v>11</v>
      </c>
      <c r="R16" s="115">
        <f t="shared" si="5"/>
        <v>1</v>
      </c>
      <c r="S16" s="113">
        <v>0</v>
      </c>
      <c r="T16" s="114">
        <f t="shared" si="6"/>
        <v>0</v>
      </c>
    </row>
    <row r="17" spans="1:20" x14ac:dyDescent="0.2">
      <c r="A17" s="116" t="s">
        <v>100</v>
      </c>
      <c r="B17" s="117">
        <v>22018</v>
      </c>
      <c r="C17" s="117">
        <v>10174</v>
      </c>
      <c r="D17" s="117">
        <v>293</v>
      </c>
      <c r="E17" s="117">
        <v>281</v>
      </c>
      <c r="F17" s="117">
        <v>19</v>
      </c>
      <c r="G17" s="117">
        <v>230</v>
      </c>
      <c r="H17" s="117">
        <v>1</v>
      </c>
      <c r="I17" s="117">
        <v>2</v>
      </c>
      <c r="J17" s="114">
        <f t="shared" si="0"/>
        <v>6.7615658362989328E-2</v>
      </c>
      <c r="K17" s="114">
        <f t="shared" si="1"/>
        <v>0.81850533807829184</v>
      </c>
      <c r="L17" s="114">
        <f t="shared" si="2"/>
        <v>3.5587188612099642E-3</v>
      </c>
      <c r="M17" s="114">
        <f t="shared" si="3"/>
        <v>7.1174377224199285E-3</v>
      </c>
      <c r="N17" s="114">
        <f t="shared" si="4"/>
        <v>2.4062511872949938E-4</v>
      </c>
      <c r="O17" s="117">
        <v>29</v>
      </c>
      <c r="P17" s="117">
        <v>192</v>
      </c>
      <c r="Q17" s="117">
        <v>191</v>
      </c>
      <c r="R17" s="115">
        <f t="shared" si="5"/>
        <v>0.99479166666666663</v>
      </c>
      <c r="S17" s="117">
        <v>1</v>
      </c>
      <c r="T17" s="114">
        <f t="shared" si="6"/>
        <v>5.208333333333333E-3</v>
      </c>
    </row>
    <row r="18" spans="1:20" x14ac:dyDescent="0.2">
      <c r="A18" s="112" t="s">
        <v>101</v>
      </c>
      <c r="B18" s="113">
        <v>3417</v>
      </c>
      <c r="C18" s="113">
        <v>1608</v>
      </c>
      <c r="D18" s="113">
        <v>251</v>
      </c>
      <c r="E18" s="113">
        <v>217</v>
      </c>
      <c r="F18" s="113">
        <v>14</v>
      </c>
      <c r="G18" s="113">
        <v>196</v>
      </c>
      <c r="H18" s="113">
        <v>0</v>
      </c>
      <c r="I18" s="113">
        <v>4</v>
      </c>
      <c r="J18" s="114">
        <f t="shared" si="0"/>
        <v>6.4516129032258063E-2</v>
      </c>
      <c r="K18" s="114">
        <f t="shared" si="1"/>
        <v>0.90322580645161288</v>
      </c>
      <c r="L18" s="114">
        <f t="shared" si="2"/>
        <v>0</v>
      </c>
      <c r="M18" s="114">
        <f t="shared" si="3"/>
        <v>1.8433179723502304E-2</v>
      </c>
      <c r="N18" s="114">
        <f t="shared" si="4"/>
        <v>2.973093503790694E-4</v>
      </c>
      <c r="O18" s="113">
        <v>3</v>
      </c>
      <c r="P18" s="113">
        <v>118</v>
      </c>
      <c r="Q18" s="113">
        <v>118</v>
      </c>
      <c r="R18" s="115">
        <f t="shared" si="5"/>
        <v>1</v>
      </c>
      <c r="S18" s="113">
        <v>0</v>
      </c>
      <c r="T18" s="114">
        <f t="shared" si="6"/>
        <v>0</v>
      </c>
    </row>
    <row r="19" spans="1:20" x14ac:dyDescent="0.2">
      <c r="A19" s="116" t="s">
        <v>102</v>
      </c>
      <c r="B19" s="117">
        <v>3052</v>
      </c>
      <c r="C19" s="117">
        <v>1470</v>
      </c>
      <c r="D19" s="117">
        <v>748</v>
      </c>
      <c r="E19" s="117">
        <v>657</v>
      </c>
      <c r="F19" s="117">
        <v>355</v>
      </c>
      <c r="G19" s="117">
        <v>287</v>
      </c>
      <c r="H19" s="117">
        <v>11</v>
      </c>
      <c r="I19" s="117">
        <v>2</v>
      </c>
      <c r="J19" s="114">
        <f t="shared" si="0"/>
        <v>0.54033485540334858</v>
      </c>
      <c r="K19" s="114">
        <f t="shared" si="1"/>
        <v>0.43683409436834092</v>
      </c>
      <c r="L19" s="114">
        <f t="shared" si="2"/>
        <v>1.6742770167427701E-2</v>
      </c>
      <c r="M19" s="114">
        <f t="shared" si="3"/>
        <v>3.0441400304414001E-3</v>
      </c>
      <c r="N19" s="114">
        <f t="shared" si="4"/>
        <v>8.2242748158804964E-4</v>
      </c>
      <c r="O19" s="117">
        <v>2</v>
      </c>
      <c r="P19" s="117">
        <v>89</v>
      </c>
      <c r="Q19" s="117">
        <v>87</v>
      </c>
      <c r="R19" s="115">
        <f t="shared" si="5"/>
        <v>0.97752808988764039</v>
      </c>
      <c r="S19" s="117">
        <v>2</v>
      </c>
      <c r="T19" s="114">
        <f t="shared" si="6"/>
        <v>2.247191011235955E-2</v>
      </c>
    </row>
    <row r="20" spans="1:20" x14ac:dyDescent="0.2">
      <c r="A20" s="112" t="s">
        <v>103</v>
      </c>
      <c r="B20" s="113">
        <v>5665</v>
      </c>
      <c r="C20" s="113">
        <v>2248</v>
      </c>
      <c r="D20" s="113">
        <v>1507</v>
      </c>
      <c r="E20" s="113">
        <v>1361</v>
      </c>
      <c r="F20" s="113">
        <v>304</v>
      </c>
      <c r="G20" s="113">
        <v>696</v>
      </c>
      <c r="H20" s="113">
        <v>310</v>
      </c>
      <c r="I20" s="113">
        <v>6</v>
      </c>
      <c r="J20" s="114">
        <f t="shared" si="0"/>
        <v>0.2233651726671565</v>
      </c>
      <c r="K20" s="114">
        <f t="shared" si="1"/>
        <v>0.51138868479059518</v>
      </c>
      <c r="L20" s="114">
        <f t="shared" si="2"/>
        <v>0.22777369581190302</v>
      </c>
      <c r="M20" s="114">
        <f t="shared" si="3"/>
        <v>4.40852314474651E-3</v>
      </c>
      <c r="N20" s="114">
        <f t="shared" si="4"/>
        <v>1.6411842223891E-4</v>
      </c>
      <c r="O20" s="113">
        <v>45</v>
      </c>
      <c r="P20" s="113">
        <v>714</v>
      </c>
      <c r="Q20" s="113">
        <v>466</v>
      </c>
      <c r="R20" s="115">
        <f t="shared" si="5"/>
        <v>0.65266106442577032</v>
      </c>
      <c r="S20" s="113">
        <v>248</v>
      </c>
      <c r="T20" s="114">
        <f t="shared" si="6"/>
        <v>0.34733893557422968</v>
      </c>
    </row>
    <row r="21" spans="1:20" x14ac:dyDescent="0.2">
      <c r="A21" s="116" t="s">
        <v>104</v>
      </c>
      <c r="B21" s="117">
        <v>2446</v>
      </c>
      <c r="C21" s="117">
        <v>1182</v>
      </c>
      <c r="D21" s="117">
        <v>542</v>
      </c>
      <c r="E21" s="117">
        <v>496</v>
      </c>
      <c r="F21" s="117">
        <v>82</v>
      </c>
      <c r="G21" s="117">
        <v>391</v>
      </c>
      <c r="H21" s="117">
        <v>9</v>
      </c>
      <c r="I21" s="117">
        <v>3</v>
      </c>
      <c r="J21" s="114">
        <f t="shared" si="0"/>
        <v>0.16532258064516128</v>
      </c>
      <c r="K21" s="114">
        <f t="shared" si="1"/>
        <v>0.78830645161290325</v>
      </c>
      <c r="L21" s="114">
        <f t="shared" si="2"/>
        <v>1.8145161290322582E-2</v>
      </c>
      <c r="M21" s="114">
        <f t="shared" si="3"/>
        <v>6.0483870967741934E-3</v>
      </c>
      <c r="N21" s="114">
        <f t="shared" si="4"/>
        <v>3.3331165452653484E-4</v>
      </c>
      <c r="O21" s="117">
        <v>11</v>
      </c>
      <c r="P21" s="117">
        <v>256</v>
      </c>
      <c r="Q21" s="117">
        <v>255</v>
      </c>
      <c r="R21" s="115">
        <f t="shared" si="5"/>
        <v>0.99609375</v>
      </c>
      <c r="S21" s="117">
        <v>1</v>
      </c>
      <c r="T21" s="114">
        <f t="shared" si="6"/>
        <v>3.90625E-3</v>
      </c>
    </row>
    <row r="22" spans="1:20" x14ac:dyDescent="0.2">
      <c r="A22" s="112" t="s">
        <v>105</v>
      </c>
      <c r="B22" s="113">
        <v>1364</v>
      </c>
      <c r="C22" s="113">
        <v>556</v>
      </c>
      <c r="D22" s="113">
        <v>459</v>
      </c>
      <c r="E22" s="113">
        <v>412</v>
      </c>
      <c r="F22" s="113">
        <v>12</v>
      </c>
      <c r="G22" s="113">
        <v>378</v>
      </c>
      <c r="H22" s="113">
        <v>18</v>
      </c>
      <c r="I22" s="113">
        <v>1</v>
      </c>
      <c r="J22" s="114">
        <f t="shared" si="0"/>
        <v>2.9126213592233011E-2</v>
      </c>
      <c r="K22" s="114">
        <f t="shared" si="1"/>
        <v>0.91747572815533984</v>
      </c>
      <c r="L22" s="114">
        <f t="shared" si="2"/>
        <v>4.3689320388349516E-2</v>
      </c>
      <c r="M22" s="114">
        <f t="shared" si="3"/>
        <v>2.4271844660194173E-3</v>
      </c>
      <c r="N22" s="114">
        <f t="shared" si="4"/>
        <v>7.0694693185031576E-5</v>
      </c>
      <c r="O22" s="113">
        <v>3</v>
      </c>
      <c r="P22" s="113">
        <v>363</v>
      </c>
      <c r="Q22" s="113">
        <v>351</v>
      </c>
      <c r="R22" s="115">
        <f t="shared" si="5"/>
        <v>0.96694214876033058</v>
      </c>
      <c r="S22" s="113">
        <v>12</v>
      </c>
      <c r="T22" s="114">
        <f t="shared" si="6"/>
        <v>3.3057851239669422E-2</v>
      </c>
    </row>
    <row r="23" spans="1:20" x14ac:dyDescent="0.2">
      <c r="A23" s="116" t="s">
        <v>106</v>
      </c>
      <c r="B23" s="117">
        <v>1626</v>
      </c>
      <c r="C23" s="117">
        <v>714</v>
      </c>
      <c r="D23" s="117">
        <v>273</v>
      </c>
      <c r="E23" s="117">
        <v>253</v>
      </c>
      <c r="F23" s="117">
        <v>82</v>
      </c>
      <c r="G23" s="117">
        <v>142</v>
      </c>
      <c r="H23" s="117">
        <v>3</v>
      </c>
      <c r="I23" s="117">
        <v>3</v>
      </c>
      <c r="J23" s="114">
        <f t="shared" si="0"/>
        <v>0.32411067193675891</v>
      </c>
      <c r="K23" s="114">
        <f t="shared" si="1"/>
        <v>0.56126482213438733</v>
      </c>
      <c r="L23" s="114">
        <f t="shared" si="2"/>
        <v>1.1857707509881422E-2</v>
      </c>
      <c r="M23" s="114">
        <f t="shared" si="3"/>
        <v>1.1857707509881422E-2</v>
      </c>
      <c r="N23" s="114">
        <f t="shared" si="4"/>
        <v>1.2810698495524069E-3</v>
      </c>
      <c r="O23" s="117">
        <v>23</v>
      </c>
      <c r="P23" s="117">
        <v>106</v>
      </c>
      <c r="Q23" s="117">
        <v>106</v>
      </c>
      <c r="R23" s="115">
        <f t="shared" si="5"/>
        <v>1</v>
      </c>
      <c r="S23" s="117">
        <v>0</v>
      </c>
      <c r="T23" s="114">
        <f t="shared" si="6"/>
        <v>0</v>
      </c>
    </row>
    <row r="24" spans="1:20" x14ac:dyDescent="0.2">
      <c r="A24" s="112" t="s">
        <v>107</v>
      </c>
      <c r="B24" s="113">
        <v>636</v>
      </c>
      <c r="C24" s="113">
        <v>299</v>
      </c>
      <c r="D24" s="113">
        <v>156</v>
      </c>
      <c r="E24" s="113">
        <v>139</v>
      </c>
      <c r="F24" s="113">
        <v>15</v>
      </c>
      <c r="G24" s="113">
        <v>110</v>
      </c>
      <c r="H24" s="113">
        <v>8</v>
      </c>
      <c r="I24" s="113">
        <v>2</v>
      </c>
      <c r="J24" s="114">
        <f t="shared" si="0"/>
        <v>0.1079136690647482</v>
      </c>
      <c r="K24" s="114">
        <f t="shared" si="1"/>
        <v>0.79136690647482011</v>
      </c>
      <c r="L24" s="114">
        <f t="shared" si="2"/>
        <v>5.7553956834532377E-2</v>
      </c>
      <c r="M24" s="114">
        <f t="shared" si="3"/>
        <v>1.4388489208633094E-2</v>
      </c>
      <c r="N24" s="114">
        <f t="shared" si="4"/>
        <v>7.7635733140106618E-4</v>
      </c>
      <c r="O24" s="113">
        <v>4</v>
      </c>
      <c r="P24" s="113">
        <v>71</v>
      </c>
      <c r="Q24" s="113">
        <v>68</v>
      </c>
      <c r="R24" s="115">
        <f t="shared" si="5"/>
        <v>0.95774647887323938</v>
      </c>
      <c r="S24" s="113">
        <v>3</v>
      </c>
      <c r="T24" s="114">
        <f t="shared" si="6"/>
        <v>4.2253521126760563E-2</v>
      </c>
    </row>
    <row r="25" spans="1:20" x14ac:dyDescent="0.2">
      <c r="A25" s="116" t="s">
        <v>108</v>
      </c>
      <c r="B25" s="117">
        <v>1771</v>
      </c>
      <c r="C25" s="117">
        <v>591</v>
      </c>
      <c r="D25" s="117">
        <v>135</v>
      </c>
      <c r="E25" s="117">
        <v>44</v>
      </c>
      <c r="F25" s="117">
        <v>32</v>
      </c>
      <c r="G25" s="117">
        <v>12</v>
      </c>
      <c r="H25" s="117">
        <v>0</v>
      </c>
      <c r="I25" s="117">
        <v>0</v>
      </c>
      <c r="J25" s="114">
        <f t="shared" si="0"/>
        <v>0.72727272727272729</v>
      </c>
      <c r="K25" s="114">
        <f t="shared" si="1"/>
        <v>0.27272727272727271</v>
      </c>
      <c r="L25" s="114">
        <f t="shared" si="2"/>
        <v>0</v>
      </c>
      <c r="M25" s="114">
        <f t="shared" si="3"/>
        <v>0</v>
      </c>
      <c r="N25" s="114">
        <f t="shared" si="4"/>
        <v>1.6528925619834711E-2</v>
      </c>
      <c r="O25" s="117">
        <v>0</v>
      </c>
      <c r="P25" s="117">
        <v>0</v>
      </c>
      <c r="Q25" s="117">
        <v>0</v>
      </c>
      <c r="R25" s="115">
        <f t="shared" si="5"/>
        <v>0</v>
      </c>
      <c r="S25" s="117">
        <v>0</v>
      </c>
      <c r="T25" s="114">
        <f t="shared" si="6"/>
        <v>0</v>
      </c>
    </row>
    <row r="26" spans="1:20" x14ac:dyDescent="0.2">
      <c r="A26" s="112" t="s">
        <v>109</v>
      </c>
      <c r="B26" s="113">
        <v>489</v>
      </c>
      <c r="C26" s="113">
        <v>235</v>
      </c>
      <c r="D26" s="113">
        <v>0</v>
      </c>
      <c r="E26" s="113">
        <v>0</v>
      </c>
      <c r="F26" s="113">
        <v>0</v>
      </c>
      <c r="G26" s="113">
        <v>0</v>
      </c>
      <c r="H26" s="113">
        <v>0</v>
      </c>
      <c r="I26" s="113">
        <v>0</v>
      </c>
      <c r="J26" s="114">
        <f t="shared" si="0"/>
        <v>0</v>
      </c>
      <c r="K26" s="114">
        <f t="shared" si="1"/>
        <v>0</v>
      </c>
      <c r="L26" s="114">
        <f t="shared" si="2"/>
        <v>0</v>
      </c>
      <c r="M26" s="114">
        <f t="shared" si="3"/>
        <v>0</v>
      </c>
      <c r="N26" s="114">
        <f t="shared" si="4"/>
        <v>0</v>
      </c>
      <c r="O26" s="113">
        <v>0</v>
      </c>
      <c r="P26" s="113">
        <v>0</v>
      </c>
      <c r="Q26" s="113">
        <v>0</v>
      </c>
      <c r="R26" s="115">
        <f t="shared" si="5"/>
        <v>0</v>
      </c>
      <c r="S26" s="113">
        <v>0</v>
      </c>
      <c r="T26" s="114">
        <f t="shared" si="6"/>
        <v>0</v>
      </c>
    </row>
    <row r="27" spans="1:20" x14ac:dyDescent="0.2">
      <c r="A27" s="116" t="s">
        <v>110</v>
      </c>
      <c r="B27" s="117">
        <v>10912</v>
      </c>
      <c r="C27" s="117">
        <v>4119</v>
      </c>
      <c r="D27" s="117">
        <v>1643</v>
      </c>
      <c r="E27" s="117">
        <v>1451</v>
      </c>
      <c r="F27" s="117">
        <v>530</v>
      </c>
      <c r="G27" s="117">
        <v>854</v>
      </c>
      <c r="H27" s="117">
        <v>7</v>
      </c>
      <c r="I27" s="117">
        <v>12</v>
      </c>
      <c r="J27" s="114">
        <f t="shared" si="0"/>
        <v>0.36526533425223984</v>
      </c>
      <c r="K27" s="114">
        <f t="shared" si="1"/>
        <v>0.58855961405926949</v>
      </c>
      <c r="L27" s="114">
        <f t="shared" si="2"/>
        <v>4.8242591316333561E-3</v>
      </c>
      <c r="M27" s="114">
        <f t="shared" si="3"/>
        <v>8.2701585113714674E-3</v>
      </c>
      <c r="N27" s="114">
        <f t="shared" si="4"/>
        <v>2.5173351774792545E-4</v>
      </c>
      <c r="O27" s="117">
        <v>48</v>
      </c>
      <c r="P27" s="117">
        <v>490</v>
      </c>
      <c r="Q27" s="117">
        <v>489</v>
      </c>
      <c r="R27" s="115">
        <f t="shared" si="5"/>
        <v>0.99795918367346936</v>
      </c>
      <c r="S27" s="117">
        <v>1</v>
      </c>
      <c r="T27" s="114">
        <f t="shared" si="6"/>
        <v>2.0408163265306124E-3</v>
      </c>
    </row>
    <row r="28" spans="1:20" x14ac:dyDescent="0.2">
      <c r="A28" s="112" t="s">
        <v>111</v>
      </c>
      <c r="B28" s="113">
        <v>2155</v>
      </c>
      <c r="C28" s="113">
        <v>1005</v>
      </c>
      <c r="D28" s="113">
        <v>497</v>
      </c>
      <c r="E28" s="113">
        <v>435</v>
      </c>
      <c r="F28" s="113">
        <v>16</v>
      </c>
      <c r="G28" s="113">
        <v>387</v>
      </c>
      <c r="H28" s="113">
        <v>2</v>
      </c>
      <c r="I28" s="113">
        <v>1</v>
      </c>
      <c r="J28" s="114">
        <f t="shared" si="0"/>
        <v>3.6781609195402298E-2</v>
      </c>
      <c r="K28" s="114">
        <f t="shared" si="1"/>
        <v>0.8896551724137931</v>
      </c>
      <c r="L28" s="114">
        <f t="shared" si="2"/>
        <v>4.5977011494252873E-3</v>
      </c>
      <c r="M28" s="114">
        <f t="shared" si="3"/>
        <v>2.2988505747126436E-3</v>
      </c>
      <c r="N28" s="114">
        <f t="shared" si="4"/>
        <v>8.4555423437706427E-5</v>
      </c>
      <c r="O28" s="113">
        <v>29</v>
      </c>
      <c r="P28" s="113">
        <v>206</v>
      </c>
      <c r="Q28" s="113">
        <v>206</v>
      </c>
      <c r="R28" s="115">
        <f t="shared" si="5"/>
        <v>1</v>
      </c>
      <c r="S28" s="113">
        <v>0</v>
      </c>
      <c r="T28" s="114">
        <f t="shared" si="6"/>
        <v>0</v>
      </c>
    </row>
    <row r="29" spans="1:20" x14ac:dyDescent="0.2">
      <c r="A29" s="116" t="s">
        <v>112</v>
      </c>
      <c r="B29" s="117">
        <v>2020</v>
      </c>
      <c r="C29" s="117">
        <v>993</v>
      </c>
      <c r="D29" s="117">
        <v>616</v>
      </c>
      <c r="E29" s="117">
        <v>578</v>
      </c>
      <c r="F29" s="117">
        <v>11</v>
      </c>
      <c r="G29" s="117">
        <v>542</v>
      </c>
      <c r="H29" s="117">
        <v>0</v>
      </c>
      <c r="I29" s="117">
        <v>9</v>
      </c>
      <c r="J29" s="114">
        <f t="shared" si="0"/>
        <v>1.9031141868512111E-2</v>
      </c>
      <c r="K29" s="114">
        <f t="shared" si="1"/>
        <v>0.93771626297577859</v>
      </c>
      <c r="L29" s="114">
        <f t="shared" si="2"/>
        <v>0</v>
      </c>
      <c r="M29" s="114">
        <f t="shared" si="3"/>
        <v>1.5570934256055362E-2</v>
      </c>
      <c r="N29" s="114">
        <f t="shared" si="4"/>
        <v>3.2925850983584964E-5</v>
      </c>
      <c r="O29" s="117">
        <v>16</v>
      </c>
      <c r="P29" s="117">
        <v>303</v>
      </c>
      <c r="Q29" s="117">
        <v>303</v>
      </c>
      <c r="R29" s="115">
        <f t="shared" si="5"/>
        <v>1</v>
      </c>
      <c r="S29" s="117">
        <v>0</v>
      </c>
      <c r="T29" s="114">
        <f t="shared" si="6"/>
        <v>0</v>
      </c>
    </row>
    <row r="30" spans="1:20" x14ac:dyDescent="0.2">
      <c r="A30" s="112" t="s">
        <v>113</v>
      </c>
      <c r="B30" s="113">
        <v>449</v>
      </c>
      <c r="C30" s="113">
        <v>178</v>
      </c>
      <c r="D30" s="113">
        <v>121</v>
      </c>
      <c r="E30" s="113">
        <v>117</v>
      </c>
      <c r="F30" s="113">
        <v>16</v>
      </c>
      <c r="G30" s="113">
        <v>81</v>
      </c>
      <c r="H30" s="113">
        <v>0</v>
      </c>
      <c r="I30" s="113">
        <v>5</v>
      </c>
      <c r="J30" s="114">
        <f t="shared" si="0"/>
        <v>0.13675213675213677</v>
      </c>
      <c r="K30" s="114">
        <f t="shared" si="1"/>
        <v>0.69230769230769229</v>
      </c>
      <c r="L30" s="114">
        <f t="shared" si="2"/>
        <v>0</v>
      </c>
      <c r="M30" s="114">
        <f t="shared" si="3"/>
        <v>4.2735042735042736E-2</v>
      </c>
      <c r="N30" s="114">
        <f t="shared" si="4"/>
        <v>1.1688216816421945E-3</v>
      </c>
      <c r="O30" s="113">
        <v>15</v>
      </c>
      <c r="P30" s="113">
        <v>59</v>
      </c>
      <c r="Q30" s="113">
        <v>59</v>
      </c>
      <c r="R30" s="115">
        <f t="shared" si="5"/>
        <v>1</v>
      </c>
      <c r="S30" s="113">
        <v>0</v>
      </c>
      <c r="T30" s="114">
        <f t="shared" si="6"/>
        <v>0</v>
      </c>
    </row>
    <row r="31" spans="1:20" x14ac:dyDescent="0.2">
      <c r="A31" s="116" t="s">
        <v>114</v>
      </c>
      <c r="B31" s="117">
        <v>1043</v>
      </c>
      <c r="C31" s="117">
        <v>469</v>
      </c>
      <c r="D31" s="117">
        <v>376</v>
      </c>
      <c r="E31" s="117">
        <v>327</v>
      </c>
      <c r="F31" s="117">
        <v>25</v>
      </c>
      <c r="G31" s="117">
        <v>292</v>
      </c>
      <c r="H31" s="117">
        <v>2</v>
      </c>
      <c r="I31" s="117">
        <v>2</v>
      </c>
      <c r="J31" s="114">
        <f t="shared" si="0"/>
        <v>7.64525993883792E-2</v>
      </c>
      <c r="K31" s="114">
        <f t="shared" si="1"/>
        <v>0.89296636085626913</v>
      </c>
      <c r="L31" s="114">
        <f t="shared" si="2"/>
        <v>6.1162079510703364E-3</v>
      </c>
      <c r="M31" s="114">
        <f t="shared" si="3"/>
        <v>6.1162079510703364E-3</v>
      </c>
      <c r="N31" s="114">
        <f t="shared" si="4"/>
        <v>2.337999981296E-4</v>
      </c>
      <c r="O31" s="117">
        <v>6</v>
      </c>
      <c r="P31" s="117">
        <v>151</v>
      </c>
      <c r="Q31" s="117">
        <v>151</v>
      </c>
      <c r="R31" s="115">
        <f t="shared" si="5"/>
        <v>1</v>
      </c>
      <c r="S31" s="117">
        <v>0</v>
      </c>
      <c r="T31" s="114">
        <f t="shared" si="6"/>
        <v>0</v>
      </c>
    </row>
    <row r="32" spans="1:20" x14ac:dyDescent="0.2">
      <c r="A32" s="112" t="s">
        <v>115</v>
      </c>
      <c r="B32" s="113">
        <v>1626</v>
      </c>
      <c r="C32" s="113">
        <v>685</v>
      </c>
      <c r="D32" s="113">
        <v>457</v>
      </c>
      <c r="E32" s="113">
        <v>376</v>
      </c>
      <c r="F32" s="113">
        <v>55</v>
      </c>
      <c r="G32" s="113">
        <v>305</v>
      </c>
      <c r="H32" s="113">
        <v>1</v>
      </c>
      <c r="I32" s="113">
        <v>8</v>
      </c>
      <c r="J32" s="114">
        <f t="shared" si="0"/>
        <v>0.14627659574468085</v>
      </c>
      <c r="K32" s="114">
        <f t="shared" si="1"/>
        <v>0.81117021276595747</v>
      </c>
      <c r="L32" s="114">
        <f t="shared" si="2"/>
        <v>2.6595744680851063E-3</v>
      </c>
      <c r="M32" s="114">
        <f t="shared" si="3"/>
        <v>2.1276595744680851E-2</v>
      </c>
      <c r="N32" s="114">
        <f t="shared" si="4"/>
        <v>3.8903349932095974E-4</v>
      </c>
      <c r="O32" s="113">
        <v>7</v>
      </c>
      <c r="P32" s="113">
        <v>155</v>
      </c>
      <c r="Q32" s="113">
        <v>155</v>
      </c>
      <c r="R32" s="115">
        <f t="shared" si="5"/>
        <v>1</v>
      </c>
      <c r="S32" s="113">
        <v>0</v>
      </c>
      <c r="T32" s="114">
        <f t="shared" si="6"/>
        <v>0</v>
      </c>
    </row>
    <row r="33" spans="1:20" x14ac:dyDescent="0.2">
      <c r="A33" s="116" t="s">
        <v>116</v>
      </c>
      <c r="B33" s="117">
        <v>1548</v>
      </c>
      <c r="C33" s="117">
        <v>748</v>
      </c>
      <c r="D33" s="117">
        <v>335</v>
      </c>
      <c r="E33" s="117">
        <v>281</v>
      </c>
      <c r="F33" s="117">
        <v>19</v>
      </c>
      <c r="G33" s="117">
        <v>196</v>
      </c>
      <c r="H33" s="117">
        <v>19</v>
      </c>
      <c r="I33" s="117">
        <v>3</v>
      </c>
      <c r="J33" s="114">
        <f t="shared" si="0"/>
        <v>6.7615658362989328E-2</v>
      </c>
      <c r="K33" s="114">
        <f t="shared" si="1"/>
        <v>0.697508896797153</v>
      </c>
      <c r="L33" s="114">
        <f t="shared" si="2"/>
        <v>6.7615658362989328E-2</v>
      </c>
      <c r="M33" s="114">
        <f t="shared" si="3"/>
        <v>1.0676156583629894E-2</v>
      </c>
      <c r="N33" s="114">
        <f t="shared" si="4"/>
        <v>2.4062511872949938E-4</v>
      </c>
      <c r="O33" s="117">
        <v>44</v>
      </c>
      <c r="P33" s="117">
        <v>111</v>
      </c>
      <c r="Q33" s="117">
        <v>106</v>
      </c>
      <c r="R33" s="115">
        <f t="shared" si="5"/>
        <v>0.95495495495495497</v>
      </c>
      <c r="S33" s="117">
        <v>5</v>
      </c>
      <c r="T33" s="114">
        <f t="shared" si="6"/>
        <v>4.5045045045045043E-2</v>
      </c>
    </row>
    <row r="34" spans="1:20" x14ac:dyDescent="0.2">
      <c r="A34" s="112" t="s">
        <v>117</v>
      </c>
      <c r="B34" s="113">
        <v>974</v>
      </c>
      <c r="C34" s="113">
        <v>398</v>
      </c>
      <c r="D34" s="113">
        <v>142</v>
      </c>
      <c r="E34" s="113">
        <v>77</v>
      </c>
      <c r="F34" s="113">
        <v>0</v>
      </c>
      <c r="G34" s="113">
        <v>74</v>
      </c>
      <c r="H34" s="113">
        <v>0</v>
      </c>
      <c r="I34" s="113">
        <v>1</v>
      </c>
      <c r="J34" s="114">
        <f t="shared" si="0"/>
        <v>0</v>
      </c>
      <c r="K34" s="114">
        <f t="shared" si="1"/>
        <v>0.96103896103896103</v>
      </c>
      <c r="L34" s="114">
        <f t="shared" si="2"/>
        <v>0</v>
      </c>
      <c r="M34" s="114">
        <f t="shared" si="3"/>
        <v>1.2987012987012988E-2</v>
      </c>
      <c r="N34" s="114">
        <f t="shared" si="4"/>
        <v>0</v>
      </c>
      <c r="O34" s="113">
        <v>2</v>
      </c>
      <c r="P34" s="113">
        <v>47</v>
      </c>
      <c r="Q34" s="113">
        <v>47</v>
      </c>
      <c r="R34" s="115">
        <f t="shared" si="5"/>
        <v>1</v>
      </c>
      <c r="S34" s="113">
        <v>0</v>
      </c>
      <c r="T34" s="114">
        <f t="shared" si="6"/>
        <v>0</v>
      </c>
    </row>
    <row r="35" spans="1:20" x14ac:dyDescent="0.2">
      <c r="A35" s="116" t="s">
        <v>118</v>
      </c>
      <c r="B35" s="117">
        <v>4521</v>
      </c>
      <c r="C35" s="117">
        <v>1870</v>
      </c>
      <c r="D35" s="117">
        <v>191</v>
      </c>
      <c r="E35" s="117">
        <v>120</v>
      </c>
      <c r="F35" s="117">
        <v>80</v>
      </c>
      <c r="G35" s="117">
        <v>30</v>
      </c>
      <c r="H35" s="117">
        <v>1</v>
      </c>
      <c r="I35" s="117">
        <v>0</v>
      </c>
      <c r="J35" s="114">
        <f t="shared" si="0"/>
        <v>0.66666666666666663</v>
      </c>
      <c r="K35" s="114">
        <f t="shared" si="1"/>
        <v>0.25</v>
      </c>
      <c r="L35" s="114">
        <f t="shared" si="2"/>
        <v>8.3333333333333332E-3</v>
      </c>
      <c r="M35" s="114">
        <f t="shared" si="3"/>
        <v>0</v>
      </c>
      <c r="N35" s="114">
        <f t="shared" si="4"/>
        <v>5.5555555555555549E-3</v>
      </c>
      <c r="O35" s="117">
        <v>9</v>
      </c>
      <c r="P35" s="117">
        <v>14</v>
      </c>
      <c r="Q35" s="117">
        <v>13</v>
      </c>
      <c r="R35" s="115">
        <f t="shared" si="5"/>
        <v>0.9285714285714286</v>
      </c>
      <c r="S35" s="117">
        <v>1</v>
      </c>
      <c r="T35" s="114">
        <f t="shared" si="6"/>
        <v>7.1428571428571425E-2</v>
      </c>
    </row>
    <row r="36" spans="1:20" x14ac:dyDescent="0.2">
      <c r="A36" s="112" t="s">
        <v>119</v>
      </c>
      <c r="B36" s="113">
        <v>338</v>
      </c>
      <c r="C36" s="113">
        <v>106</v>
      </c>
      <c r="D36" s="113">
        <v>78</v>
      </c>
      <c r="E36" s="113">
        <v>60</v>
      </c>
      <c r="F36" s="113">
        <v>16</v>
      </c>
      <c r="G36" s="113">
        <v>41</v>
      </c>
      <c r="H36" s="113">
        <v>0</v>
      </c>
      <c r="I36" s="113">
        <v>0</v>
      </c>
      <c r="J36" s="114">
        <f t="shared" si="0"/>
        <v>0.26666666666666666</v>
      </c>
      <c r="K36" s="114">
        <f t="shared" si="1"/>
        <v>0.68333333333333335</v>
      </c>
      <c r="L36" s="114">
        <f t="shared" si="2"/>
        <v>0</v>
      </c>
      <c r="M36" s="114">
        <f t="shared" si="3"/>
        <v>0</v>
      </c>
      <c r="N36" s="114">
        <f t="shared" si="4"/>
        <v>4.4444444444444444E-3</v>
      </c>
      <c r="O36" s="113">
        <v>3</v>
      </c>
      <c r="P36" s="113">
        <v>23</v>
      </c>
      <c r="Q36" s="113">
        <v>23</v>
      </c>
      <c r="R36" s="115">
        <f t="shared" si="5"/>
        <v>1</v>
      </c>
      <c r="S36" s="113">
        <v>0</v>
      </c>
      <c r="T36" s="114">
        <f t="shared" si="6"/>
        <v>0</v>
      </c>
    </row>
    <row r="37" spans="1:20" x14ac:dyDescent="0.2">
      <c r="A37" s="116" t="s">
        <v>120</v>
      </c>
      <c r="B37" s="117">
        <v>2482</v>
      </c>
      <c r="C37" s="117">
        <v>1168</v>
      </c>
      <c r="D37" s="117">
        <v>268</v>
      </c>
      <c r="E37" s="117">
        <v>222</v>
      </c>
      <c r="F37" s="117">
        <v>50</v>
      </c>
      <c r="G37" s="117">
        <v>157</v>
      </c>
      <c r="H37" s="117">
        <v>13</v>
      </c>
      <c r="I37" s="117">
        <v>0</v>
      </c>
      <c r="J37" s="114">
        <f t="shared" si="0"/>
        <v>0.22522522522522523</v>
      </c>
      <c r="K37" s="114">
        <f t="shared" si="1"/>
        <v>0.7072072072072072</v>
      </c>
      <c r="L37" s="114">
        <f t="shared" si="2"/>
        <v>5.8558558558558557E-2</v>
      </c>
      <c r="M37" s="114">
        <f t="shared" si="3"/>
        <v>0</v>
      </c>
      <c r="N37" s="114">
        <f t="shared" si="4"/>
        <v>1.0145280415550686E-3</v>
      </c>
      <c r="O37" s="117">
        <v>2</v>
      </c>
      <c r="P37" s="117">
        <v>86</v>
      </c>
      <c r="Q37" s="117">
        <v>73</v>
      </c>
      <c r="R37" s="115">
        <f t="shared" si="5"/>
        <v>0.84883720930232553</v>
      </c>
      <c r="S37" s="117">
        <v>13</v>
      </c>
      <c r="T37" s="114">
        <f t="shared" si="6"/>
        <v>0.15116279069767441</v>
      </c>
    </row>
    <row r="38" spans="1:20" x14ac:dyDescent="0.2">
      <c r="A38" s="112" t="s">
        <v>121</v>
      </c>
      <c r="B38" s="113">
        <v>2688</v>
      </c>
      <c r="C38" s="113">
        <v>1290</v>
      </c>
      <c r="D38" s="113">
        <v>336</v>
      </c>
      <c r="E38" s="113">
        <v>305</v>
      </c>
      <c r="F38" s="113">
        <v>33</v>
      </c>
      <c r="G38" s="113">
        <v>230</v>
      </c>
      <c r="H38" s="113">
        <v>4</v>
      </c>
      <c r="I38" s="113">
        <v>0</v>
      </c>
      <c r="J38" s="114">
        <f t="shared" si="0"/>
        <v>0.10819672131147541</v>
      </c>
      <c r="K38" s="114">
        <f t="shared" si="1"/>
        <v>0.75409836065573765</v>
      </c>
      <c r="L38" s="114">
        <f t="shared" si="2"/>
        <v>1.3114754098360656E-2</v>
      </c>
      <c r="M38" s="114">
        <f t="shared" si="3"/>
        <v>0</v>
      </c>
      <c r="N38" s="114">
        <f t="shared" si="4"/>
        <v>3.5474334856221444E-4</v>
      </c>
      <c r="O38" s="113">
        <v>38</v>
      </c>
      <c r="P38" s="113">
        <v>190</v>
      </c>
      <c r="Q38" s="113">
        <v>186</v>
      </c>
      <c r="R38" s="115">
        <f t="shared" si="5"/>
        <v>0.97894736842105268</v>
      </c>
      <c r="S38" s="113">
        <v>4</v>
      </c>
      <c r="T38" s="114">
        <f t="shared" si="6"/>
        <v>2.1052631578947368E-2</v>
      </c>
    </row>
    <row r="39" spans="1:20" x14ac:dyDescent="0.2">
      <c r="A39" s="116" t="s">
        <v>122</v>
      </c>
      <c r="B39" s="117">
        <v>664</v>
      </c>
      <c r="C39" s="117">
        <v>224</v>
      </c>
      <c r="D39" s="117">
        <v>138</v>
      </c>
      <c r="E39" s="117">
        <v>131</v>
      </c>
      <c r="F39" s="117">
        <v>13</v>
      </c>
      <c r="G39" s="117">
        <v>93</v>
      </c>
      <c r="H39" s="117">
        <v>2</v>
      </c>
      <c r="I39" s="117">
        <v>1</v>
      </c>
      <c r="J39" s="114">
        <f t="shared" si="0"/>
        <v>9.9236641221374045E-2</v>
      </c>
      <c r="K39" s="114">
        <f t="shared" si="1"/>
        <v>0.70992366412213737</v>
      </c>
      <c r="L39" s="114">
        <f t="shared" si="2"/>
        <v>1.5267175572519083E-2</v>
      </c>
      <c r="M39" s="114">
        <f t="shared" si="3"/>
        <v>7.6335877862595417E-3</v>
      </c>
      <c r="N39" s="114">
        <f t="shared" si="4"/>
        <v>7.5753161237690112E-4</v>
      </c>
      <c r="O39" s="117">
        <v>22</v>
      </c>
      <c r="P39" s="117">
        <v>86</v>
      </c>
      <c r="Q39" s="117">
        <v>84</v>
      </c>
      <c r="R39" s="115">
        <f t="shared" si="5"/>
        <v>0.97674418604651159</v>
      </c>
      <c r="S39" s="117">
        <v>2</v>
      </c>
      <c r="T39" s="114">
        <f t="shared" si="6"/>
        <v>2.3255813953488372E-2</v>
      </c>
    </row>
    <row r="40" spans="1:20" x14ac:dyDescent="0.2">
      <c r="A40" s="112" t="s">
        <v>123</v>
      </c>
      <c r="B40" s="113">
        <v>5799</v>
      </c>
      <c r="C40" s="113">
        <v>2382</v>
      </c>
      <c r="D40" s="113">
        <v>700</v>
      </c>
      <c r="E40" s="113">
        <v>631</v>
      </c>
      <c r="F40" s="113">
        <v>88</v>
      </c>
      <c r="G40" s="113">
        <v>526</v>
      </c>
      <c r="H40" s="113">
        <v>8</v>
      </c>
      <c r="I40" s="113">
        <v>8</v>
      </c>
      <c r="J40" s="114">
        <f t="shared" si="0"/>
        <v>0.13946117274167988</v>
      </c>
      <c r="K40" s="114">
        <f t="shared" si="1"/>
        <v>0.83359746434231374</v>
      </c>
      <c r="L40" s="114">
        <f t="shared" si="2"/>
        <v>1.2678288431061807E-2</v>
      </c>
      <c r="M40" s="114">
        <f t="shared" si="3"/>
        <v>1.2678288431061807E-2</v>
      </c>
      <c r="N40" s="114">
        <f t="shared" si="4"/>
        <v>2.2101612161914402E-4</v>
      </c>
      <c r="O40" s="113">
        <v>1</v>
      </c>
      <c r="P40" s="113">
        <v>343</v>
      </c>
      <c r="Q40" s="113">
        <v>336</v>
      </c>
      <c r="R40" s="115">
        <f t="shared" si="5"/>
        <v>0.97959183673469385</v>
      </c>
      <c r="S40" s="113">
        <v>7</v>
      </c>
      <c r="T40" s="114">
        <f t="shared" si="6"/>
        <v>2.0408163265306121E-2</v>
      </c>
    </row>
    <row r="41" spans="1:20" x14ac:dyDescent="0.2">
      <c r="A41" s="116" t="s">
        <v>124</v>
      </c>
      <c r="B41" s="117">
        <v>536</v>
      </c>
      <c r="C41" s="117">
        <v>216</v>
      </c>
      <c r="D41" s="117">
        <v>175</v>
      </c>
      <c r="E41" s="117">
        <v>167</v>
      </c>
      <c r="F41" s="117">
        <v>35</v>
      </c>
      <c r="G41" s="117">
        <v>119</v>
      </c>
      <c r="H41" s="117">
        <v>1</v>
      </c>
      <c r="I41" s="117">
        <v>6</v>
      </c>
      <c r="J41" s="114">
        <f t="shared" si="0"/>
        <v>0.20958083832335328</v>
      </c>
      <c r="K41" s="114">
        <f t="shared" si="1"/>
        <v>0.71257485029940115</v>
      </c>
      <c r="L41" s="114">
        <f t="shared" si="2"/>
        <v>5.9880239520958087E-3</v>
      </c>
      <c r="M41" s="114">
        <f t="shared" si="3"/>
        <v>3.5928143712574849E-2</v>
      </c>
      <c r="N41" s="114">
        <f t="shared" si="4"/>
        <v>1.2549750797805586E-3</v>
      </c>
      <c r="O41" s="117">
        <v>6</v>
      </c>
      <c r="P41" s="117">
        <v>91</v>
      </c>
      <c r="Q41" s="117">
        <v>91</v>
      </c>
      <c r="R41" s="115">
        <f t="shared" si="5"/>
        <v>1</v>
      </c>
      <c r="S41" s="117">
        <v>0</v>
      </c>
      <c r="T41" s="114">
        <f t="shared" si="6"/>
        <v>0</v>
      </c>
    </row>
    <row r="42" spans="1:20" x14ac:dyDescent="0.2">
      <c r="A42" s="112" t="s">
        <v>125</v>
      </c>
      <c r="B42" s="113">
        <v>3352</v>
      </c>
      <c r="C42" s="113">
        <v>1318</v>
      </c>
      <c r="D42" s="113">
        <v>723</v>
      </c>
      <c r="E42" s="113">
        <v>653</v>
      </c>
      <c r="F42" s="113">
        <v>43</v>
      </c>
      <c r="G42" s="113">
        <v>555</v>
      </c>
      <c r="H42" s="113">
        <v>15</v>
      </c>
      <c r="I42" s="113">
        <v>4</v>
      </c>
      <c r="J42" s="114">
        <f t="shared" si="0"/>
        <v>6.5849923430321589E-2</v>
      </c>
      <c r="K42" s="114">
        <f t="shared" si="1"/>
        <v>0.84992343032159268</v>
      </c>
      <c r="L42" s="114">
        <f t="shared" si="2"/>
        <v>2.2970903522205207E-2</v>
      </c>
      <c r="M42" s="114">
        <f t="shared" si="3"/>
        <v>6.1255742725880554E-3</v>
      </c>
      <c r="N42" s="114">
        <f t="shared" si="4"/>
        <v>1.0084214920416783E-4</v>
      </c>
      <c r="O42" s="113">
        <v>36</v>
      </c>
      <c r="P42" s="113">
        <v>425</v>
      </c>
      <c r="Q42" s="113">
        <v>413</v>
      </c>
      <c r="R42" s="115">
        <f t="shared" si="5"/>
        <v>0.97176470588235297</v>
      </c>
      <c r="S42" s="113">
        <v>12</v>
      </c>
      <c r="T42" s="114">
        <f t="shared" si="6"/>
        <v>2.823529411764706E-2</v>
      </c>
    </row>
    <row r="43" spans="1:20" x14ac:dyDescent="0.2">
      <c r="A43" s="116" t="s">
        <v>126</v>
      </c>
      <c r="B43" s="117">
        <v>39174</v>
      </c>
      <c r="C43" s="117">
        <v>17382</v>
      </c>
      <c r="D43" s="117">
        <v>2191</v>
      </c>
      <c r="E43" s="117">
        <v>2046</v>
      </c>
      <c r="F43" s="117">
        <v>389</v>
      </c>
      <c r="G43" s="117">
        <v>1578</v>
      </c>
      <c r="H43" s="117">
        <v>6</v>
      </c>
      <c r="I43" s="117">
        <v>28</v>
      </c>
      <c r="J43" s="114">
        <f t="shared" si="0"/>
        <v>0.19012707722385142</v>
      </c>
      <c r="K43" s="114">
        <f t="shared" si="1"/>
        <v>0.77126099706744866</v>
      </c>
      <c r="L43" s="114">
        <f t="shared" si="2"/>
        <v>2.9325513196480938E-3</v>
      </c>
      <c r="M43" s="114">
        <f t="shared" si="3"/>
        <v>1.3685239491691105E-2</v>
      </c>
      <c r="N43" s="114">
        <f t="shared" si="4"/>
        <v>9.2926235202273413E-5</v>
      </c>
      <c r="O43" s="117">
        <v>45</v>
      </c>
      <c r="P43" s="117">
        <v>1170</v>
      </c>
      <c r="Q43" s="117">
        <v>1165</v>
      </c>
      <c r="R43" s="115">
        <f t="shared" si="5"/>
        <v>0.99572649572649574</v>
      </c>
      <c r="S43" s="117">
        <v>5</v>
      </c>
      <c r="T43" s="114">
        <f t="shared" si="6"/>
        <v>4.2735042735042739E-3</v>
      </c>
    </row>
    <row r="44" spans="1:20" x14ac:dyDescent="0.2">
      <c r="A44" s="112" t="s">
        <v>127</v>
      </c>
      <c r="B44" s="113">
        <v>3188</v>
      </c>
      <c r="C44" s="113">
        <v>1456</v>
      </c>
      <c r="D44" s="113">
        <v>1067</v>
      </c>
      <c r="E44" s="113">
        <v>976</v>
      </c>
      <c r="F44" s="113">
        <v>248</v>
      </c>
      <c r="G44" s="113">
        <v>710</v>
      </c>
      <c r="H44" s="113">
        <v>0</v>
      </c>
      <c r="I44" s="113">
        <v>1</v>
      </c>
      <c r="J44" s="114">
        <f t="shared" si="0"/>
        <v>0.25409836065573771</v>
      </c>
      <c r="K44" s="114">
        <f t="shared" si="1"/>
        <v>0.72745901639344257</v>
      </c>
      <c r="L44" s="114">
        <f t="shared" si="2"/>
        <v>0</v>
      </c>
      <c r="M44" s="114">
        <f t="shared" si="3"/>
        <v>1.0245901639344263E-3</v>
      </c>
      <c r="N44" s="114">
        <f t="shared" si="4"/>
        <v>2.6034668099973127E-4</v>
      </c>
      <c r="O44" s="113">
        <v>17</v>
      </c>
      <c r="P44" s="113">
        <v>315</v>
      </c>
      <c r="Q44" s="113">
        <v>315</v>
      </c>
      <c r="R44" s="115">
        <f t="shared" si="5"/>
        <v>1</v>
      </c>
      <c r="S44" s="113">
        <v>0</v>
      </c>
      <c r="T44" s="114">
        <f t="shared" si="6"/>
        <v>0</v>
      </c>
    </row>
    <row r="45" spans="1:20" x14ac:dyDescent="0.2">
      <c r="A45" s="116" t="s">
        <v>128</v>
      </c>
      <c r="B45" s="117">
        <v>1801</v>
      </c>
      <c r="C45" s="117">
        <v>867</v>
      </c>
      <c r="D45" s="117">
        <v>545</v>
      </c>
      <c r="E45" s="117">
        <v>515</v>
      </c>
      <c r="F45" s="117">
        <v>49</v>
      </c>
      <c r="G45" s="117">
        <v>459</v>
      </c>
      <c r="H45" s="117">
        <v>0</v>
      </c>
      <c r="I45" s="117">
        <v>1</v>
      </c>
      <c r="J45" s="114">
        <f t="shared" si="0"/>
        <v>9.5145631067961159E-2</v>
      </c>
      <c r="K45" s="114">
        <f t="shared" si="1"/>
        <v>0.89126213592233006</v>
      </c>
      <c r="L45" s="114">
        <f t="shared" si="2"/>
        <v>0</v>
      </c>
      <c r="M45" s="114">
        <f t="shared" si="3"/>
        <v>1.9417475728155339E-3</v>
      </c>
      <c r="N45" s="114">
        <f t="shared" si="4"/>
        <v>1.8474879819021584E-4</v>
      </c>
      <c r="O45" s="117">
        <v>6</v>
      </c>
      <c r="P45" s="117">
        <v>357</v>
      </c>
      <c r="Q45" s="117">
        <v>357</v>
      </c>
      <c r="R45" s="115">
        <f t="shared" si="5"/>
        <v>1</v>
      </c>
      <c r="S45" s="117">
        <v>0</v>
      </c>
      <c r="T45" s="114">
        <f t="shared" si="6"/>
        <v>0</v>
      </c>
    </row>
    <row r="46" spans="1:20" x14ac:dyDescent="0.2">
      <c r="A46" s="112" t="s">
        <v>129</v>
      </c>
      <c r="B46" s="113">
        <v>1850</v>
      </c>
      <c r="C46" s="113">
        <v>978</v>
      </c>
      <c r="D46" s="113">
        <v>313</v>
      </c>
      <c r="E46" s="113">
        <v>278</v>
      </c>
      <c r="F46" s="113">
        <v>58</v>
      </c>
      <c r="G46" s="113">
        <v>204</v>
      </c>
      <c r="H46" s="113">
        <v>0</v>
      </c>
      <c r="I46" s="113">
        <v>2</v>
      </c>
      <c r="J46" s="114">
        <f t="shared" si="0"/>
        <v>0.20863309352517986</v>
      </c>
      <c r="K46" s="114">
        <f t="shared" si="1"/>
        <v>0.73381294964028776</v>
      </c>
      <c r="L46" s="114">
        <f t="shared" si="2"/>
        <v>0</v>
      </c>
      <c r="M46" s="114">
        <f t="shared" si="3"/>
        <v>7.1942446043165471E-3</v>
      </c>
      <c r="N46" s="114">
        <f t="shared" si="4"/>
        <v>7.5047875368769738E-4</v>
      </c>
      <c r="O46" s="113">
        <v>14</v>
      </c>
      <c r="P46" s="113">
        <v>103</v>
      </c>
      <c r="Q46" s="113">
        <v>103</v>
      </c>
      <c r="R46" s="115">
        <f t="shared" si="5"/>
        <v>1</v>
      </c>
      <c r="S46" s="113">
        <v>0</v>
      </c>
      <c r="T46" s="114">
        <f t="shared" si="6"/>
        <v>0</v>
      </c>
    </row>
    <row r="47" spans="1:20" x14ac:dyDescent="0.2">
      <c r="A47" s="116" t="s">
        <v>130</v>
      </c>
      <c r="B47" s="117">
        <v>4042</v>
      </c>
      <c r="C47" s="117">
        <v>1931</v>
      </c>
      <c r="D47" s="117">
        <v>326</v>
      </c>
      <c r="E47" s="117">
        <v>273</v>
      </c>
      <c r="F47" s="117">
        <v>73</v>
      </c>
      <c r="G47" s="117">
        <v>145</v>
      </c>
      <c r="H47" s="117">
        <v>25</v>
      </c>
      <c r="I47" s="117">
        <v>4</v>
      </c>
      <c r="J47" s="114">
        <f t="shared" si="0"/>
        <v>0.26739926739926739</v>
      </c>
      <c r="K47" s="114">
        <f t="shared" si="1"/>
        <v>0.53113553113553114</v>
      </c>
      <c r="L47" s="114">
        <f t="shared" si="2"/>
        <v>9.1575091575091569E-2</v>
      </c>
      <c r="M47" s="114">
        <f t="shared" si="3"/>
        <v>1.4652014652014652E-2</v>
      </c>
      <c r="N47" s="114">
        <f t="shared" si="4"/>
        <v>9.794844959680124E-4</v>
      </c>
      <c r="O47" s="117">
        <v>26</v>
      </c>
      <c r="P47" s="117">
        <v>125</v>
      </c>
      <c r="Q47" s="117">
        <v>106</v>
      </c>
      <c r="R47" s="115">
        <f t="shared" si="5"/>
        <v>0.84799999999999998</v>
      </c>
      <c r="S47" s="117">
        <v>19</v>
      </c>
      <c r="T47" s="114">
        <f t="shared" si="6"/>
        <v>0.152</v>
      </c>
    </row>
    <row r="48" spans="1:20" x14ac:dyDescent="0.2">
      <c r="A48" s="112" t="s">
        <v>131</v>
      </c>
      <c r="B48" s="113">
        <v>1463</v>
      </c>
      <c r="C48" s="113">
        <v>731</v>
      </c>
      <c r="D48" s="113">
        <v>299</v>
      </c>
      <c r="E48" s="113">
        <v>266</v>
      </c>
      <c r="F48" s="113">
        <v>23</v>
      </c>
      <c r="G48" s="113">
        <v>233</v>
      </c>
      <c r="H48" s="113">
        <v>5</v>
      </c>
      <c r="I48" s="113">
        <v>1</v>
      </c>
      <c r="J48" s="114">
        <f t="shared" si="0"/>
        <v>8.646616541353383E-2</v>
      </c>
      <c r="K48" s="114">
        <f t="shared" si="1"/>
        <v>0.87593984962406013</v>
      </c>
      <c r="L48" s="114">
        <f t="shared" si="2"/>
        <v>1.8796992481203006E-2</v>
      </c>
      <c r="M48" s="114">
        <f t="shared" si="3"/>
        <v>3.7593984962406013E-3</v>
      </c>
      <c r="N48" s="114">
        <f t="shared" si="4"/>
        <v>3.2506077223133021E-4</v>
      </c>
      <c r="O48" s="113">
        <v>4</v>
      </c>
      <c r="P48" s="113">
        <v>157</v>
      </c>
      <c r="Q48" s="113">
        <v>155</v>
      </c>
      <c r="R48" s="115">
        <f t="shared" si="5"/>
        <v>0.98726114649681529</v>
      </c>
      <c r="S48" s="113">
        <v>2</v>
      </c>
      <c r="T48" s="114">
        <f t="shared" si="6"/>
        <v>1.2738853503184714E-2</v>
      </c>
    </row>
    <row r="49" spans="1:20" x14ac:dyDescent="0.2">
      <c r="A49" s="116" t="s">
        <v>132</v>
      </c>
      <c r="B49" s="117">
        <v>7216</v>
      </c>
      <c r="C49" s="117">
        <v>3187</v>
      </c>
      <c r="D49" s="117">
        <v>768</v>
      </c>
      <c r="E49" s="117">
        <v>679</v>
      </c>
      <c r="F49" s="117">
        <v>123</v>
      </c>
      <c r="G49" s="117">
        <v>533</v>
      </c>
      <c r="H49" s="117">
        <v>3</v>
      </c>
      <c r="I49" s="117">
        <v>4</v>
      </c>
      <c r="J49" s="114">
        <f t="shared" si="0"/>
        <v>0.18114874815905743</v>
      </c>
      <c r="K49" s="114">
        <f t="shared" si="1"/>
        <v>0.78497790868924888</v>
      </c>
      <c r="L49" s="114">
        <f t="shared" si="2"/>
        <v>4.418262150220913E-3</v>
      </c>
      <c r="M49" s="114">
        <f t="shared" si="3"/>
        <v>5.8910162002945507E-3</v>
      </c>
      <c r="N49" s="114">
        <f t="shared" si="4"/>
        <v>2.6678755251702128E-4</v>
      </c>
      <c r="O49" s="117">
        <v>16</v>
      </c>
      <c r="P49" s="117">
        <v>352</v>
      </c>
      <c r="Q49" s="117">
        <v>352</v>
      </c>
      <c r="R49" s="115">
        <f t="shared" si="5"/>
        <v>1</v>
      </c>
      <c r="S49" s="117">
        <v>0</v>
      </c>
      <c r="T49" s="114">
        <f t="shared" si="6"/>
        <v>0</v>
      </c>
    </row>
    <row r="50" spans="1:20" x14ac:dyDescent="0.2">
      <c r="A50" s="112" t="s">
        <v>133</v>
      </c>
      <c r="B50" s="113">
        <v>2493</v>
      </c>
      <c r="C50" s="113">
        <v>1174</v>
      </c>
      <c r="D50" s="113">
        <v>557</v>
      </c>
      <c r="E50" s="113">
        <v>498</v>
      </c>
      <c r="F50" s="113">
        <v>22</v>
      </c>
      <c r="G50" s="113">
        <v>398</v>
      </c>
      <c r="H50" s="113">
        <v>3</v>
      </c>
      <c r="I50" s="113">
        <v>2</v>
      </c>
      <c r="J50" s="114">
        <f t="shared" si="0"/>
        <v>4.4176706827309238E-2</v>
      </c>
      <c r="K50" s="114">
        <f t="shared" si="1"/>
        <v>0.79919678714859432</v>
      </c>
      <c r="L50" s="114">
        <f t="shared" si="2"/>
        <v>6.024096385542169E-3</v>
      </c>
      <c r="M50" s="114">
        <f t="shared" si="3"/>
        <v>4.0160642570281121E-3</v>
      </c>
      <c r="N50" s="114">
        <f t="shared" si="4"/>
        <v>8.8708246641183204E-5</v>
      </c>
      <c r="O50" s="113">
        <v>73</v>
      </c>
      <c r="P50" s="113">
        <v>312</v>
      </c>
      <c r="Q50" s="113">
        <v>309</v>
      </c>
      <c r="R50" s="115">
        <f t="shared" si="5"/>
        <v>0.99038461538461542</v>
      </c>
      <c r="S50" s="113">
        <v>3</v>
      </c>
      <c r="T50" s="114">
        <f t="shared" si="6"/>
        <v>9.6153846153846159E-3</v>
      </c>
    </row>
    <row r="51" spans="1:20" x14ac:dyDescent="0.2">
      <c r="A51" s="5"/>
      <c r="B51" s="12"/>
      <c r="C51" s="13"/>
      <c r="D51" s="9"/>
      <c r="E51" s="12"/>
      <c r="F51" s="9"/>
      <c r="G51" s="9"/>
      <c r="H51" s="12"/>
      <c r="I51" s="9"/>
      <c r="J51" s="9"/>
      <c r="K51" s="9"/>
      <c r="L51" s="12"/>
      <c r="M51" s="12"/>
      <c r="N51" s="13"/>
      <c r="O51" s="9"/>
      <c r="P51" s="13"/>
      <c r="Q51" s="9"/>
      <c r="R51" s="12"/>
      <c r="S51" s="10"/>
      <c r="T51" s="9"/>
    </row>
    <row r="52" spans="1:20" x14ac:dyDescent="0.2">
      <c r="A52" s="5"/>
      <c r="B52" s="8"/>
      <c r="C52" s="9"/>
      <c r="D52" s="9"/>
      <c r="E52" s="8"/>
      <c r="F52" s="9"/>
      <c r="G52" s="9"/>
      <c r="H52" s="8"/>
      <c r="I52" s="9"/>
      <c r="J52" s="9"/>
      <c r="K52" s="9"/>
      <c r="L52" s="8"/>
      <c r="M52" s="8"/>
      <c r="N52" s="9"/>
      <c r="O52" s="9"/>
      <c r="P52" s="9"/>
      <c r="Q52" s="9"/>
      <c r="R52" s="8"/>
      <c r="S52" s="10"/>
      <c r="T52" s="9"/>
    </row>
    <row r="53" spans="1:20" x14ac:dyDescent="0.2">
      <c r="A53" s="5"/>
      <c r="B53" s="12"/>
      <c r="C53" s="13"/>
      <c r="D53" s="9"/>
      <c r="E53" s="12"/>
      <c r="F53" s="9"/>
      <c r="G53" s="9"/>
      <c r="H53" s="12"/>
      <c r="I53" s="9"/>
      <c r="J53" s="9"/>
      <c r="K53" s="9"/>
      <c r="L53" s="12"/>
      <c r="M53" s="12"/>
      <c r="N53" s="13"/>
      <c r="O53" s="9"/>
      <c r="P53" s="13"/>
      <c r="Q53" s="9"/>
      <c r="R53" s="12"/>
      <c r="S53" s="10"/>
      <c r="T53" s="9"/>
    </row>
    <row r="54" spans="1:20" x14ac:dyDescent="0.2">
      <c r="A54" s="5"/>
      <c r="B54" s="8"/>
      <c r="C54" s="9"/>
      <c r="D54" s="9"/>
      <c r="E54" s="8"/>
      <c r="F54" s="9"/>
      <c r="G54" s="9"/>
      <c r="H54" s="8"/>
      <c r="I54" s="9"/>
      <c r="J54" s="9"/>
      <c r="K54" s="9"/>
      <c r="L54" s="8"/>
      <c r="M54" s="8"/>
      <c r="N54" s="9"/>
      <c r="O54" s="9"/>
      <c r="P54" s="9"/>
      <c r="Q54" s="9"/>
      <c r="R54" s="8"/>
      <c r="S54" s="10"/>
      <c r="T54" s="9"/>
    </row>
    <row r="55" spans="1:20" x14ac:dyDescent="0.2">
      <c r="A55" s="5"/>
      <c r="B55" s="12"/>
      <c r="C55" s="13"/>
      <c r="D55" s="9"/>
      <c r="E55" s="12"/>
      <c r="F55" s="9"/>
      <c r="G55" s="9"/>
      <c r="H55" s="12"/>
      <c r="I55" s="9"/>
      <c r="J55" s="9"/>
      <c r="K55" s="9"/>
      <c r="L55" s="12"/>
      <c r="M55" s="12"/>
      <c r="N55" s="13"/>
      <c r="O55" s="9"/>
      <c r="P55" s="13"/>
      <c r="Q55" s="9"/>
      <c r="R55" s="12"/>
      <c r="S55" s="10"/>
      <c r="T55" s="9"/>
    </row>
    <row r="56" spans="1:20" x14ac:dyDescent="0.2">
      <c r="A56" s="5"/>
      <c r="B56" s="8"/>
      <c r="C56" s="9"/>
      <c r="D56" s="9"/>
      <c r="E56" s="8"/>
      <c r="F56" s="9"/>
      <c r="G56" s="9"/>
      <c r="H56" s="8"/>
      <c r="I56" s="9"/>
      <c r="J56" s="9"/>
      <c r="K56" s="9"/>
      <c r="L56" s="8"/>
      <c r="M56" s="8"/>
      <c r="N56" s="9"/>
      <c r="O56" s="9"/>
      <c r="P56" s="9"/>
      <c r="Q56" s="9"/>
      <c r="R56" s="8"/>
      <c r="S56" s="10"/>
      <c r="T56" s="9"/>
    </row>
  </sheetData>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56"/>
  <sheetViews>
    <sheetView workbookViewId="0">
      <selection activeCell="O11" sqref="O11"/>
    </sheetView>
  </sheetViews>
  <sheetFormatPr defaultColWidth="8.875" defaultRowHeight="15" x14ac:dyDescent="0.2"/>
  <cols>
    <col min="1" max="1" width="23.9453125" bestFit="1" customWidth="1"/>
    <col min="2" max="2" width="12.64453125" bestFit="1" customWidth="1"/>
    <col min="7" max="7" width="31.4765625" customWidth="1"/>
  </cols>
  <sheetData>
    <row r="1" spans="1:7" x14ac:dyDescent="0.2">
      <c r="A1" s="2" t="s">
        <v>140</v>
      </c>
      <c r="G1" s="15" t="s">
        <v>231</v>
      </c>
    </row>
    <row r="2" spans="1:7" x14ac:dyDescent="0.2">
      <c r="A2" s="5" t="s">
        <v>85</v>
      </c>
      <c r="B2" s="6">
        <v>2267224.2999999998</v>
      </c>
      <c r="G2" s="14" t="s">
        <v>8</v>
      </c>
    </row>
    <row r="3" spans="1:7" x14ac:dyDescent="0.2">
      <c r="A3" s="5" t="s">
        <v>86</v>
      </c>
      <c r="B3" s="6">
        <v>254744.68</v>
      </c>
      <c r="G3" s="14" t="s">
        <v>9</v>
      </c>
    </row>
    <row r="4" spans="1:7" x14ac:dyDescent="0.2">
      <c r="A4" s="5" t="s">
        <v>87</v>
      </c>
      <c r="B4" s="6">
        <v>1309578.56</v>
      </c>
      <c r="G4" s="14" t="s">
        <v>10</v>
      </c>
    </row>
    <row r="5" spans="1:7" x14ac:dyDescent="0.2">
      <c r="A5" s="5" t="s">
        <v>88</v>
      </c>
      <c r="B5" s="6">
        <v>336220.64</v>
      </c>
      <c r="G5" s="14" t="s">
        <v>39</v>
      </c>
    </row>
    <row r="6" spans="1:7" x14ac:dyDescent="0.2">
      <c r="A6" s="5" t="s">
        <v>89</v>
      </c>
      <c r="B6" s="6">
        <v>895512.1</v>
      </c>
    </row>
    <row r="7" spans="1:7" x14ac:dyDescent="0.2">
      <c r="A7" s="5" t="s">
        <v>90</v>
      </c>
      <c r="B7" s="6">
        <v>534135.76</v>
      </c>
      <c r="G7" s="15" t="s">
        <v>231</v>
      </c>
    </row>
    <row r="8" spans="1:7" x14ac:dyDescent="0.2">
      <c r="A8" s="5" t="s">
        <v>91</v>
      </c>
      <c r="B8" s="6">
        <v>1073679.8</v>
      </c>
      <c r="G8" t="s">
        <v>20</v>
      </c>
    </row>
    <row r="9" spans="1:7" x14ac:dyDescent="0.2">
      <c r="A9" s="5" t="s">
        <v>92</v>
      </c>
      <c r="B9" s="6">
        <v>1523195.85</v>
      </c>
      <c r="G9" t="s">
        <v>21</v>
      </c>
    </row>
    <row r="10" spans="1:7" x14ac:dyDescent="0.2">
      <c r="A10" s="5" t="s">
        <v>93</v>
      </c>
      <c r="B10" s="6">
        <v>1938393.36</v>
      </c>
      <c r="G10" t="s">
        <v>213</v>
      </c>
    </row>
    <row r="11" spans="1:7" x14ac:dyDescent="0.2">
      <c r="A11" s="5" t="s">
        <v>94</v>
      </c>
      <c r="B11" s="6">
        <v>256030.23</v>
      </c>
      <c r="G11" t="s">
        <v>214</v>
      </c>
    </row>
    <row r="12" spans="1:7" x14ac:dyDescent="0.2">
      <c r="A12" s="5" t="s">
        <v>95</v>
      </c>
      <c r="B12" s="6">
        <v>498631.06</v>
      </c>
    </row>
    <row r="13" spans="1:7" x14ac:dyDescent="0.2">
      <c r="A13" s="5" t="s">
        <v>96</v>
      </c>
      <c r="B13" s="6">
        <v>1146606.17</v>
      </c>
    </row>
    <row r="14" spans="1:7" x14ac:dyDescent="0.2">
      <c r="A14" s="5" t="s">
        <v>97</v>
      </c>
      <c r="B14" s="6">
        <v>1316728.18</v>
      </c>
    </row>
    <row r="15" spans="1:7" x14ac:dyDescent="0.2">
      <c r="A15" s="5" t="s">
        <v>98</v>
      </c>
      <c r="B15" s="6">
        <v>2135961.5099999998</v>
      </c>
    </row>
    <row r="16" spans="1:7" x14ac:dyDescent="0.2">
      <c r="A16" s="5" t="s">
        <v>99</v>
      </c>
      <c r="B16" s="6">
        <v>471644.34</v>
      </c>
    </row>
    <row r="17" spans="1:2" x14ac:dyDescent="0.2">
      <c r="A17" s="5" t="s">
        <v>100</v>
      </c>
      <c r="B17" s="6">
        <v>8615870.0399999991</v>
      </c>
    </row>
    <row r="18" spans="1:2" x14ac:dyDescent="0.2">
      <c r="A18" s="5" t="s">
        <v>101</v>
      </c>
      <c r="B18" s="6">
        <v>1465095.08</v>
      </c>
    </row>
    <row r="19" spans="1:2" x14ac:dyDescent="0.2">
      <c r="A19" s="5" t="s">
        <v>102</v>
      </c>
      <c r="B19" s="6">
        <v>1374953.86</v>
      </c>
    </row>
    <row r="20" spans="1:2" x14ac:dyDescent="0.2">
      <c r="A20" s="5" t="s">
        <v>103</v>
      </c>
      <c r="B20" s="6">
        <v>2753676.49</v>
      </c>
    </row>
    <row r="21" spans="1:2" x14ac:dyDescent="0.2">
      <c r="A21" s="5" t="s">
        <v>104</v>
      </c>
      <c r="B21" s="6">
        <v>1014670.32</v>
      </c>
    </row>
    <row r="22" spans="1:2" x14ac:dyDescent="0.2">
      <c r="A22" s="5" t="s">
        <v>105</v>
      </c>
      <c r="B22" s="6">
        <v>585986.97</v>
      </c>
    </row>
    <row r="23" spans="1:2" x14ac:dyDescent="0.2">
      <c r="A23" s="5" t="s">
        <v>106</v>
      </c>
      <c r="B23" s="6">
        <v>757132.32</v>
      </c>
    </row>
    <row r="24" spans="1:2" x14ac:dyDescent="0.2">
      <c r="A24" s="5" t="s">
        <v>107</v>
      </c>
      <c r="B24" s="6">
        <v>380122.82</v>
      </c>
    </row>
    <row r="25" spans="1:2" x14ac:dyDescent="0.2">
      <c r="A25" s="5" t="s">
        <v>108</v>
      </c>
      <c r="B25" s="6">
        <v>731849.38</v>
      </c>
    </row>
    <row r="26" spans="1:2" x14ac:dyDescent="0.2">
      <c r="A26" s="5" t="s">
        <v>109</v>
      </c>
      <c r="B26" s="6">
        <v>237377.43</v>
      </c>
    </row>
    <row r="27" spans="1:2" x14ac:dyDescent="0.2">
      <c r="A27" s="5" t="s">
        <v>110</v>
      </c>
      <c r="B27" s="6">
        <v>4655719.16</v>
      </c>
    </row>
    <row r="28" spans="1:2" x14ac:dyDescent="0.2">
      <c r="A28" s="5" t="s">
        <v>111</v>
      </c>
      <c r="B28" s="6">
        <v>1096572.96</v>
      </c>
    </row>
    <row r="29" spans="1:2" x14ac:dyDescent="0.2">
      <c r="A29" s="5" t="s">
        <v>112</v>
      </c>
      <c r="B29" s="6">
        <v>1011070.22</v>
      </c>
    </row>
    <row r="30" spans="1:2" x14ac:dyDescent="0.2">
      <c r="A30" s="5" t="s">
        <v>113</v>
      </c>
      <c r="B30" s="6">
        <v>230445.17</v>
      </c>
    </row>
    <row r="31" spans="1:2" x14ac:dyDescent="0.2">
      <c r="A31" s="5" t="s">
        <v>114</v>
      </c>
      <c r="B31" s="6">
        <v>595469.04</v>
      </c>
    </row>
    <row r="32" spans="1:2" x14ac:dyDescent="0.2">
      <c r="A32" s="5" t="s">
        <v>115</v>
      </c>
      <c r="B32" s="6">
        <v>896085.97</v>
      </c>
    </row>
    <row r="33" spans="1:2" x14ac:dyDescent="0.2">
      <c r="A33" s="5" t="s">
        <v>116</v>
      </c>
      <c r="B33" s="6">
        <v>794353.64</v>
      </c>
    </row>
    <row r="34" spans="1:2" x14ac:dyDescent="0.2">
      <c r="A34" s="5" t="s">
        <v>117</v>
      </c>
      <c r="B34" s="6">
        <v>597944.17000000004</v>
      </c>
    </row>
    <row r="35" spans="1:2" x14ac:dyDescent="0.2">
      <c r="A35" s="5" t="s">
        <v>118</v>
      </c>
      <c r="B35" s="6">
        <v>1752092.62</v>
      </c>
    </row>
    <row r="36" spans="1:2" x14ac:dyDescent="0.2">
      <c r="A36" s="5" t="s">
        <v>119</v>
      </c>
      <c r="B36" s="6">
        <v>268828.69</v>
      </c>
    </row>
    <row r="37" spans="1:2" x14ac:dyDescent="0.2">
      <c r="A37" s="5" t="s">
        <v>120</v>
      </c>
      <c r="B37" s="6">
        <v>1009617.63</v>
      </c>
    </row>
    <row r="38" spans="1:2" x14ac:dyDescent="0.2">
      <c r="A38" s="5" t="s">
        <v>121</v>
      </c>
      <c r="B38" s="6">
        <v>1081663.6100000001</v>
      </c>
    </row>
    <row r="39" spans="1:2" x14ac:dyDescent="0.2">
      <c r="A39" s="5" t="s">
        <v>122</v>
      </c>
      <c r="B39" s="6">
        <v>384199.44</v>
      </c>
    </row>
    <row r="40" spans="1:2" x14ac:dyDescent="0.2">
      <c r="A40" s="5" t="s">
        <v>123</v>
      </c>
      <c r="B40" s="6">
        <v>2152294.11</v>
      </c>
    </row>
    <row r="41" spans="1:2" x14ac:dyDescent="0.2">
      <c r="A41" s="5" t="s">
        <v>124</v>
      </c>
      <c r="B41" s="6">
        <v>299978.73</v>
      </c>
    </row>
    <row r="42" spans="1:2" x14ac:dyDescent="0.2">
      <c r="A42" s="5" t="s">
        <v>125</v>
      </c>
      <c r="B42" s="6">
        <v>1376310.41</v>
      </c>
    </row>
    <row r="43" spans="1:2" x14ac:dyDescent="0.2">
      <c r="A43" s="5" t="s">
        <v>126</v>
      </c>
      <c r="B43" s="6">
        <v>15149130.76</v>
      </c>
    </row>
    <row r="44" spans="1:2" x14ac:dyDescent="0.2">
      <c r="A44" s="5" t="s">
        <v>127</v>
      </c>
      <c r="B44" s="6">
        <v>1621801.78</v>
      </c>
    </row>
    <row r="45" spans="1:2" x14ac:dyDescent="0.2">
      <c r="A45" s="5" t="s">
        <v>128</v>
      </c>
      <c r="B45" s="6">
        <v>1207092.99</v>
      </c>
    </row>
    <row r="46" spans="1:2" x14ac:dyDescent="0.2">
      <c r="A46" s="5" t="s">
        <v>129</v>
      </c>
      <c r="B46" s="6">
        <v>1359237.48</v>
      </c>
    </row>
    <row r="47" spans="1:2" x14ac:dyDescent="0.2">
      <c r="A47" s="5" t="s">
        <v>130</v>
      </c>
      <c r="B47" s="6">
        <v>1791429.15</v>
      </c>
    </row>
    <row r="48" spans="1:2" x14ac:dyDescent="0.2">
      <c r="A48" s="5" t="s">
        <v>131</v>
      </c>
      <c r="B48" s="6">
        <v>716105.45</v>
      </c>
    </row>
    <row r="49" spans="1:2" x14ac:dyDescent="0.2">
      <c r="A49" s="5" t="s">
        <v>132</v>
      </c>
      <c r="B49" s="6">
        <v>3327734.08</v>
      </c>
    </row>
    <row r="50" spans="1:2" x14ac:dyDescent="0.2">
      <c r="A50" s="5" t="s">
        <v>133</v>
      </c>
      <c r="B50" s="6">
        <v>996244.28</v>
      </c>
    </row>
    <row r="51" spans="1:2" x14ac:dyDescent="0.2">
      <c r="A51" s="5" t="s">
        <v>134</v>
      </c>
      <c r="B51" s="6">
        <v>2278342.1800000002</v>
      </c>
    </row>
    <row r="52" spans="1:2" x14ac:dyDescent="0.2">
      <c r="A52" s="5" t="s">
        <v>135</v>
      </c>
      <c r="B52" s="6">
        <v>103659.06</v>
      </c>
    </row>
    <row r="53" spans="1:2" x14ac:dyDescent="0.2">
      <c r="A53" s="5" t="s">
        <v>136</v>
      </c>
      <c r="B53" s="6">
        <v>1567023.12</v>
      </c>
    </row>
    <row r="54" spans="1:2" x14ac:dyDescent="0.2">
      <c r="A54" s="5" t="s">
        <v>137</v>
      </c>
      <c r="B54" s="6">
        <v>1207896.48</v>
      </c>
    </row>
    <row r="55" spans="1:2" x14ac:dyDescent="0.2">
      <c r="A55" s="5" t="s">
        <v>138</v>
      </c>
      <c r="B55" s="6">
        <v>1174924.1299999999</v>
      </c>
    </row>
    <row r="56" spans="1:2" x14ac:dyDescent="0.2">
      <c r="A56" s="5" t="s">
        <v>139</v>
      </c>
      <c r="B56" s="6">
        <v>898312.24</v>
      </c>
    </row>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2"/>
  <dimension ref="A1:B24"/>
  <sheetViews>
    <sheetView showGridLines="0" zoomScale="110" zoomScaleNormal="110" zoomScalePageLayoutView="150" workbookViewId="0">
      <selection activeCell="B3" sqref="B3"/>
    </sheetView>
  </sheetViews>
  <sheetFormatPr defaultColWidth="8.875" defaultRowHeight="15" x14ac:dyDescent="0.2"/>
  <cols>
    <col min="1" max="1" width="80.84765625" customWidth="1"/>
    <col min="2" max="2" width="23.40625" bestFit="1" customWidth="1"/>
  </cols>
  <sheetData>
    <row r="1" spans="1:2" ht="18.75" x14ac:dyDescent="0.2">
      <c r="A1" s="71" t="s">
        <v>244</v>
      </c>
    </row>
    <row r="2" spans="1:2" ht="56.1" customHeight="1" x14ac:dyDescent="0.2">
      <c r="A2" s="16" t="s">
        <v>245</v>
      </c>
      <c r="B2" s="17" t="s">
        <v>357</v>
      </c>
    </row>
    <row r="3" spans="1:2" ht="24" customHeight="1" x14ac:dyDescent="0.2">
      <c r="A3" s="18" t="s">
        <v>196</v>
      </c>
      <c r="B3" s="19">
        <f>IFERROR(VLOOKUP(Sommario!B5,Dati!$A$2:$T$56,2,0),"")</f>
        <v>39174</v>
      </c>
    </row>
    <row r="4" spans="1:2" ht="30" customHeight="1" x14ac:dyDescent="0.2">
      <c r="A4" s="18" t="s">
        <v>81</v>
      </c>
      <c r="B4" s="19">
        <f>IFERROR(VLOOKUP(Sommario!B5,Dati!$A$2:$T$56,3,0),"")</f>
        <v>17382</v>
      </c>
    </row>
    <row r="5" spans="1:2" ht="30" customHeight="1" x14ac:dyDescent="0.2">
      <c r="A5" s="18" t="s">
        <v>83</v>
      </c>
      <c r="B5" s="19">
        <f>IFERROR(VLOOKUP(Sommario!B5,Dati!$A$2:$T$56,4,0),"")</f>
        <v>2191</v>
      </c>
    </row>
    <row r="6" spans="1:2" ht="30" customHeight="1" x14ac:dyDescent="0.2">
      <c r="A6" s="20" t="s">
        <v>84</v>
      </c>
      <c r="B6" s="21">
        <f>IFERROR(B5/B4,"")</f>
        <v>0.12604993671614315</v>
      </c>
    </row>
    <row r="7" spans="1:2" ht="30" customHeight="1" x14ac:dyDescent="0.2">
      <c r="A7" s="18" t="s">
        <v>338</v>
      </c>
      <c r="B7" s="19">
        <f>IFERROR(VLOOKUP(Sommario!B5,Dati!$A$2:$T$56,5,0),"")</f>
        <v>2046</v>
      </c>
    </row>
    <row r="8" spans="1:2" ht="30" customHeight="1" x14ac:dyDescent="0.2">
      <c r="A8" s="18" t="s">
        <v>343</v>
      </c>
      <c r="B8" s="118">
        <f>IFERROR(B7/B4,"")</f>
        <v>0.11770797376596479</v>
      </c>
    </row>
    <row r="9" spans="1:2" ht="30" customHeight="1" x14ac:dyDescent="0.2">
      <c r="A9" s="18" t="s">
        <v>352</v>
      </c>
      <c r="B9" s="19">
        <f>IFERROR(VLOOKUP(Sommario!B5,Dati!$A$2:$T$56,6,0),"")</f>
        <v>389</v>
      </c>
    </row>
    <row r="10" spans="1:2" ht="30" customHeight="1" x14ac:dyDescent="0.2">
      <c r="A10" s="18" t="s">
        <v>353</v>
      </c>
      <c r="B10" s="19">
        <f>IFERROR(VLOOKUP(Sommario!B5,Dati!$A$2:$T$56,7,0),"")</f>
        <v>1578</v>
      </c>
    </row>
    <row r="11" spans="1:2" ht="30" customHeight="1" x14ac:dyDescent="0.2">
      <c r="A11" s="18" t="s">
        <v>354</v>
      </c>
      <c r="B11" s="19">
        <f>IFERROR(VLOOKUP(Sommario!B5,Dati!$A$2:$T$56,8,0),"")</f>
        <v>6</v>
      </c>
    </row>
    <row r="12" spans="1:2" ht="30" customHeight="1" x14ac:dyDescent="0.2">
      <c r="A12" s="18" t="s">
        <v>355</v>
      </c>
      <c r="B12" s="19">
        <f>IFERROR(VLOOKUP(Sommario!B5,Dati!$A$2:$T$56,9,0),"")</f>
        <v>28</v>
      </c>
    </row>
    <row r="13" spans="1:2" ht="30" customHeight="1" x14ac:dyDescent="0.2">
      <c r="A13" s="20" t="s">
        <v>356</v>
      </c>
      <c r="B13" s="19">
        <f>IFERROR(VLOOKUP(Sommario!B5,Dati!$A$2:$T$56,15,0),"")</f>
        <v>45</v>
      </c>
    </row>
    <row r="14" spans="1:2" x14ac:dyDescent="0.2">
      <c r="A14" s="20" t="s">
        <v>334</v>
      </c>
      <c r="B14" s="21">
        <f>IFERROR(VLOOKUP(Sommario!B5,Dati!$A$2:$T$56,10,0),"")</f>
        <v>0.19012707722385142</v>
      </c>
    </row>
    <row r="15" spans="1:2" x14ac:dyDescent="0.2">
      <c r="A15" s="20" t="s">
        <v>335</v>
      </c>
      <c r="B15" s="21">
        <f>IFERROR(VLOOKUP(Sommario!B5,Dati!$A$2:$T$56,11,0),"")</f>
        <v>0.77126099706744866</v>
      </c>
    </row>
    <row r="16" spans="1:2" x14ac:dyDescent="0.2">
      <c r="A16" s="20" t="s">
        <v>336</v>
      </c>
      <c r="B16" s="22">
        <f>IFERROR(VLOOKUP(Sommario!B5,Dati!$A$2:$T$56,12,0),"")</f>
        <v>2.9325513196480938E-3</v>
      </c>
    </row>
    <row r="17" spans="1:2" x14ac:dyDescent="0.2">
      <c r="A17" s="20" t="s">
        <v>337</v>
      </c>
      <c r="B17" s="22">
        <f>IFERROR(VLOOKUP(Sommario!B5,Dati!$A$2:$T$56,13,0),"")</f>
        <v>1.3685239491691105E-2</v>
      </c>
    </row>
    <row r="18" spans="1:2" x14ac:dyDescent="0.2">
      <c r="A18" s="20" t="s">
        <v>342</v>
      </c>
      <c r="B18" s="22">
        <f>IFERROR(VLOOKUP(Sommario!B5,Dati!$A$2:$T$56,14,0),"")</f>
        <v>9.2926235202273413E-5</v>
      </c>
    </row>
    <row r="19" spans="1:2" ht="30" customHeight="1" x14ac:dyDescent="0.2">
      <c r="A19" s="18" t="s">
        <v>331</v>
      </c>
      <c r="B19" s="19">
        <f>IFERROR(VLOOKUP(Sommario!B5,Dati!$A$2:$T$56,16,0),"")</f>
        <v>1170</v>
      </c>
    </row>
    <row r="20" spans="1:2" ht="30" customHeight="1" x14ac:dyDescent="0.2">
      <c r="A20" s="18" t="s">
        <v>339</v>
      </c>
      <c r="B20" s="19">
        <f>IFERROR(VLOOKUP(Sommario!B5,Dati!$A$2:$T$56,17,0),"")</f>
        <v>1165</v>
      </c>
    </row>
    <row r="21" spans="1:2" ht="30" customHeight="1" x14ac:dyDescent="0.2">
      <c r="A21" s="18" t="s">
        <v>340</v>
      </c>
      <c r="B21" s="19">
        <f>IFERROR(VLOOKUP(Sommario!B5,Dati!$A$2:$T$56,19,0),"")</f>
        <v>5</v>
      </c>
    </row>
    <row r="22" spans="1:2" ht="30" customHeight="1" x14ac:dyDescent="0.2">
      <c r="A22" s="109" t="s">
        <v>332</v>
      </c>
      <c r="B22" s="21">
        <f>IFERROR(VLOOKUP(Sommario!B5,Dati!$A$2:$T$56,18,0),"")</f>
        <v>0.99572649572649574</v>
      </c>
    </row>
    <row r="23" spans="1:2" ht="30" customHeight="1" x14ac:dyDescent="0.2">
      <c r="A23" s="20" t="s">
        <v>333</v>
      </c>
      <c r="B23" s="21">
        <f>IFERROR(VLOOKUP(Sommario!B5,Dati!$A$2:$T$56,20,0),"")</f>
        <v>4.2735042735042739E-3</v>
      </c>
    </row>
    <row r="24" spans="1:2" x14ac:dyDescent="0.2">
      <c r="A24" s="23"/>
      <c r="B24" s="24"/>
    </row>
  </sheetData>
  <sheetProtection algorithmName="SHA-512" hashValue="a6svQDMNmnP5dH94I8Eiq4ONO9KxxiEIVvXXL9qT08FJnq2lsCXfUFkYCmr6wX0tp4OR7Yt/zUUPIezgd3zssA==" saltValue="UHTjyE4+qWFhqDx1sraeFQ==" spinCount="100000" sheet="1" objects="1" scenarios="1"/>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4"/>
  <sheetViews>
    <sheetView showGridLines="0" topLeftCell="A25" workbookViewId="0">
      <selection activeCell="C32" sqref="C32"/>
    </sheetView>
  </sheetViews>
  <sheetFormatPr defaultColWidth="8.875" defaultRowHeight="15" x14ac:dyDescent="0.2"/>
  <cols>
    <col min="1" max="1" width="17.08203125" customWidth="1"/>
    <col min="2" max="2" width="21.7890625" customWidth="1"/>
    <col min="3" max="3" width="23.26953125" customWidth="1"/>
    <col min="4" max="4" width="18.4296875" customWidth="1"/>
    <col min="5" max="5" width="18.6953125" customWidth="1"/>
    <col min="6" max="6" width="14.390625" customWidth="1"/>
    <col min="7" max="7" width="13.44921875" customWidth="1"/>
    <col min="8" max="8" width="22.328125" customWidth="1"/>
    <col min="9" max="9" width="20.71484375" customWidth="1"/>
    <col min="10" max="10" width="14.2578125" customWidth="1"/>
    <col min="11" max="11" width="21.65625" customWidth="1"/>
    <col min="13" max="13" width="21.7890625" customWidth="1"/>
    <col min="14" max="14" width="26.90234375" customWidth="1"/>
  </cols>
  <sheetData>
    <row r="1" spans="1:13" ht="18.75" x14ac:dyDescent="0.25">
      <c r="A1" s="67" t="s">
        <v>206</v>
      </c>
    </row>
    <row r="3" spans="1:13" ht="24.75" customHeight="1" x14ac:dyDescent="0.2">
      <c r="A3" s="68" t="s">
        <v>225</v>
      </c>
    </row>
    <row r="4" spans="1:13" ht="15.75" customHeight="1" x14ac:dyDescent="0.2">
      <c r="A4" s="129" t="s">
        <v>7</v>
      </c>
      <c r="B4" s="130" t="s">
        <v>38</v>
      </c>
      <c r="C4" s="131"/>
      <c r="D4" s="131"/>
      <c r="E4" s="131"/>
      <c r="F4" s="131"/>
      <c r="G4" s="131"/>
      <c r="H4" s="131"/>
      <c r="I4" s="131"/>
      <c r="J4" s="131"/>
      <c r="K4" s="131"/>
      <c r="L4" s="57"/>
      <c r="M4" s="55" t="s">
        <v>197</v>
      </c>
    </row>
    <row r="5" spans="1:13" ht="24" customHeight="1" x14ac:dyDescent="0.2">
      <c r="A5" s="129"/>
      <c r="B5" s="129" t="s">
        <v>8</v>
      </c>
      <c r="C5" s="129" t="s">
        <v>9</v>
      </c>
      <c r="D5" s="129" t="s">
        <v>10</v>
      </c>
      <c r="E5" s="129" t="s">
        <v>39</v>
      </c>
      <c r="F5" s="129" t="s">
        <v>40</v>
      </c>
      <c r="G5" s="129" t="s">
        <v>41</v>
      </c>
      <c r="H5" s="129"/>
      <c r="I5" s="129" t="s">
        <v>42</v>
      </c>
      <c r="J5" s="129"/>
      <c r="K5" s="129"/>
      <c r="L5" s="55"/>
      <c r="M5" s="84">
        <f>Sommario!B9</f>
        <v>723568</v>
      </c>
    </row>
    <row r="6" spans="1:13" ht="30" x14ac:dyDescent="0.2">
      <c r="A6" s="129"/>
      <c r="B6" s="129"/>
      <c r="C6" s="129"/>
      <c r="D6" s="129"/>
      <c r="E6" s="129"/>
      <c r="F6" s="129"/>
      <c r="G6" s="55" t="s">
        <v>43</v>
      </c>
      <c r="H6" s="55" t="s">
        <v>44</v>
      </c>
      <c r="I6" s="55" t="s">
        <v>45</v>
      </c>
      <c r="J6" s="55" t="s">
        <v>46</v>
      </c>
      <c r="K6" s="78" t="s">
        <v>321</v>
      </c>
      <c r="L6" s="55" t="s">
        <v>54</v>
      </c>
      <c r="M6" s="55" t="s">
        <v>198</v>
      </c>
    </row>
    <row r="7" spans="1:13" x14ac:dyDescent="0.2">
      <c r="A7" s="58" t="s">
        <v>47</v>
      </c>
      <c r="B7" s="58">
        <v>112.53</v>
      </c>
      <c r="C7" s="58"/>
      <c r="D7" s="58"/>
      <c r="E7" s="58"/>
      <c r="F7" s="76">
        <f>IF(SUM(B7:E7)=0,"",SUM((B7:E7)))</f>
        <v>112.53</v>
      </c>
      <c r="G7" s="58"/>
      <c r="H7" s="58"/>
      <c r="I7" s="58"/>
      <c r="J7" s="58"/>
      <c r="K7" s="58"/>
      <c r="L7" s="58"/>
      <c r="M7" s="59">
        <f>IFERROR((F7*5000)/$M$5,"")</f>
        <v>0.77760486920372374</v>
      </c>
    </row>
    <row r="8" spans="1:13" x14ac:dyDescent="0.2">
      <c r="A8" s="58" t="s">
        <v>48</v>
      </c>
      <c r="B8" s="58">
        <v>112.06</v>
      </c>
      <c r="C8" s="58"/>
      <c r="D8" s="58"/>
      <c r="E8" s="58"/>
      <c r="F8" s="76">
        <f t="shared" ref="F8:F15" si="0">IF(SUM(B8:E8)=0,"",SUM((B8:E8)))</f>
        <v>112.06</v>
      </c>
      <c r="G8" s="58"/>
      <c r="H8" s="58"/>
      <c r="I8" s="58"/>
      <c r="J8" s="58"/>
      <c r="K8" s="58"/>
      <c r="L8" s="58"/>
      <c r="M8" s="59">
        <f t="shared" ref="M8:M15" si="1">IFERROR((F8*5000)/$M$5,"")</f>
        <v>0.77435707493974304</v>
      </c>
    </row>
    <row r="9" spans="1:13" x14ac:dyDescent="0.2">
      <c r="A9" s="58" t="s">
        <v>49</v>
      </c>
      <c r="B9" s="58">
        <v>107.44</v>
      </c>
      <c r="C9" s="58">
        <v>50</v>
      </c>
      <c r="D9" s="58"/>
      <c r="E9" s="58"/>
      <c r="F9" s="76">
        <f t="shared" si="0"/>
        <v>157.44</v>
      </c>
      <c r="G9" s="58">
        <v>50</v>
      </c>
      <c r="H9" s="58"/>
      <c r="I9" s="58"/>
      <c r="J9" s="58"/>
      <c r="K9" s="58"/>
      <c r="L9" s="58"/>
      <c r="M9" s="59">
        <f t="shared" si="1"/>
        <v>1.0879419764279239</v>
      </c>
    </row>
    <row r="10" spans="1:13" x14ac:dyDescent="0.2">
      <c r="A10" s="58" t="s">
        <v>11</v>
      </c>
      <c r="B10" s="58">
        <v>106.03</v>
      </c>
      <c r="C10" s="58">
        <v>45</v>
      </c>
      <c r="D10" s="58"/>
      <c r="E10" s="58"/>
      <c r="F10" s="76">
        <f t="shared" si="0"/>
        <v>151.03</v>
      </c>
      <c r="G10" s="58">
        <v>45</v>
      </c>
      <c r="H10" s="58"/>
      <c r="I10" s="58"/>
      <c r="J10" s="58"/>
      <c r="K10" s="58"/>
      <c r="L10" s="58"/>
      <c r="M10" s="59">
        <f t="shared" si="1"/>
        <v>1.0436475908276761</v>
      </c>
    </row>
    <row r="11" spans="1:13" x14ac:dyDescent="0.2">
      <c r="A11" s="58" t="s">
        <v>50</v>
      </c>
      <c r="B11" s="58">
        <v>104.53</v>
      </c>
      <c r="C11" s="58">
        <v>45</v>
      </c>
      <c r="D11" s="58"/>
      <c r="E11" s="58"/>
      <c r="F11" s="76">
        <f t="shared" si="0"/>
        <v>149.53</v>
      </c>
      <c r="G11" s="58">
        <v>45</v>
      </c>
      <c r="H11" s="58"/>
      <c r="I11" s="58"/>
      <c r="J11" s="58"/>
      <c r="K11" s="58"/>
      <c r="L11" s="58"/>
      <c r="M11" s="59">
        <f t="shared" si="1"/>
        <v>1.0332822899851846</v>
      </c>
    </row>
    <row r="12" spans="1:13" x14ac:dyDescent="0.2">
      <c r="A12" s="58" t="s">
        <v>56</v>
      </c>
      <c r="B12" s="58">
        <v>101.56</v>
      </c>
      <c r="C12" s="58">
        <v>45</v>
      </c>
      <c r="D12" s="58"/>
      <c r="E12" s="58"/>
      <c r="F12" s="76">
        <f t="shared" si="0"/>
        <v>146.56</v>
      </c>
      <c r="G12" s="58"/>
      <c r="H12" s="58"/>
      <c r="I12" s="58"/>
      <c r="J12" s="58"/>
      <c r="K12" s="58">
        <v>45</v>
      </c>
      <c r="L12" s="58"/>
      <c r="M12" s="59">
        <f t="shared" si="1"/>
        <v>1.012758994317051</v>
      </c>
    </row>
    <row r="13" spans="1:13" x14ac:dyDescent="0.2">
      <c r="A13" s="58" t="s">
        <v>57</v>
      </c>
      <c r="B13" s="58">
        <v>176.56</v>
      </c>
      <c r="C13" s="58"/>
      <c r="D13" s="58"/>
      <c r="E13" s="58"/>
      <c r="F13" s="76">
        <f t="shared" si="0"/>
        <v>176.56</v>
      </c>
      <c r="G13" s="58"/>
      <c r="H13" s="58"/>
      <c r="I13" s="58"/>
      <c r="J13" s="58"/>
      <c r="K13" s="58"/>
      <c r="L13" s="58"/>
      <c r="M13" s="59">
        <f t="shared" si="1"/>
        <v>1.220065011166884</v>
      </c>
    </row>
    <row r="14" spans="1:13" ht="30" x14ac:dyDescent="0.2">
      <c r="A14" s="58" t="s">
        <v>51</v>
      </c>
      <c r="B14" s="58"/>
      <c r="C14" s="58"/>
      <c r="D14" s="58"/>
      <c r="E14" s="58"/>
      <c r="F14" s="76" t="str">
        <f t="shared" si="0"/>
        <v/>
      </c>
      <c r="G14" s="58"/>
      <c r="H14" s="58"/>
      <c r="I14" s="58"/>
      <c r="J14" s="58"/>
      <c r="K14" s="58"/>
      <c r="L14" s="58"/>
      <c r="M14" s="59" t="str">
        <f t="shared" si="1"/>
        <v/>
      </c>
    </row>
    <row r="15" spans="1:13" ht="30" x14ac:dyDescent="0.2">
      <c r="A15" s="58" t="s">
        <v>55</v>
      </c>
      <c r="B15" s="58"/>
      <c r="C15" s="58"/>
      <c r="D15" s="58"/>
      <c r="E15" s="58"/>
      <c r="F15" s="76" t="str">
        <f t="shared" si="0"/>
        <v/>
      </c>
      <c r="G15" s="58"/>
      <c r="H15" s="58"/>
      <c r="I15" s="58"/>
      <c r="J15" s="58"/>
      <c r="K15" s="58"/>
      <c r="L15" s="58"/>
      <c r="M15" s="59" t="str">
        <f t="shared" si="1"/>
        <v/>
      </c>
    </row>
    <row r="16" spans="1:13" ht="14.25" customHeight="1" x14ac:dyDescent="0.2">
      <c r="A16" s="123" t="s">
        <v>34</v>
      </c>
      <c r="B16" s="123"/>
      <c r="C16" s="123"/>
      <c r="D16" s="123"/>
      <c r="E16" s="123"/>
      <c r="F16" s="123"/>
      <c r="G16" s="123"/>
      <c r="H16" s="123"/>
      <c r="I16" s="123"/>
      <c r="J16" s="23"/>
      <c r="K16" s="23"/>
      <c r="L16" s="23"/>
      <c r="M16" s="23"/>
    </row>
    <row r="19" spans="1:11" ht="18.75" x14ac:dyDescent="0.2">
      <c r="A19" s="68" t="s">
        <v>226</v>
      </c>
    </row>
    <row r="20" spans="1:11" x14ac:dyDescent="0.2">
      <c r="A20" s="126" t="s">
        <v>28</v>
      </c>
      <c r="B20" s="126"/>
      <c r="C20" s="39" t="s">
        <v>35</v>
      </c>
    </row>
    <row r="21" spans="1:11" x14ac:dyDescent="0.2">
      <c r="A21" s="124" t="s">
        <v>29</v>
      </c>
      <c r="B21" s="124"/>
      <c r="C21" s="30">
        <v>45414.720000000001</v>
      </c>
      <c r="D21" s="127" t="s">
        <v>309</v>
      </c>
      <c r="E21" s="128"/>
      <c r="F21" s="128"/>
      <c r="G21" s="128"/>
      <c r="H21" s="128"/>
      <c r="I21" s="128"/>
    </row>
    <row r="22" spans="1:11" x14ac:dyDescent="0.2">
      <c r="A22" s="124" t="s">
        <v>30</v>
      </c>
      <c r="B22" s="124"/>
      <c r="C22" s="30"/>
    </row>
    <row r="23" spans="1:11" x14ac:dyDescent="0.2">
      <c r="A23" s="124" t="s">
        <v>31</v>
      </c>
      <c r="B23" s="124"/>
      <c r="C23" s="30"/>
    </row>
    <row r="24" spans="1:11" ht="36.75" customHeight="1" x14ac:dyDescent="0.2">
      <c r="A24" s="124" t="s">
        <v>52</v>
      </c>
      <c r="B24" s="124"/>
      <c r="C24" s="30"/>
    </row>
    <row r="25" spans="1:11" ht="24.75" customHeight="1" x14ac:dyDescent="0.2">
      <c r="A25" s="124" t="s">
        <v>33</v>
      </c>
      <c r="B25" s="124"/>
      <c r="C25" s="30"/>
    </row>
    <row r="26" spans="1:11" x14ac:dyDescent="0.2">
      <c r="A26" s="125" t="s">
        <v>4</v>
      </c>
      <c r="B26" s="125"/>
      <c r="C26" s="77">
        <f>SUM(C21:C25)</f>
        <v>45414.720000000001</v>
      </c>
    </row>
    <row r="27" spans="1:11" x14ac:dyDescent="0.2">
      <c r="A27" s="4"/>
    </row>
    <row r="28" spans="1:11" ht="18.75" x14ac:dyDescent="0.2">
      <c r="A28" s="25" t="s">
        <v>308</v>
      </c>
    </row>
    <row r="29" spans="1:11" ht="103.5" x14ac:dyDescent="0.2">
      <c r="A29" s="55" t="s">
        <v>82</v>
      </c>
      <c r="B29" s="78" t="s">
        <v>307</v>
      </c>
      <c r="C29" s="79" t="s">
        <v>316</v>
      </c>
      <c r="D29" s="79" t="s">
        <v>317</v>
      </c>
      <c r="E29" s="83" t="s">
        <v>64</v>
      </c>
      <c r="F29" s="83" t="s">
        <v>310</v>
      </c>
      <c r="G29" s="83" t="s">
        <v>66</v>
      </c>
      <c r="H29" s="83" t="s">
        <v>67</v>
      </c>
      <c r="I29" s="55" t="s">
        <v>58</v>
      </c>
      <c r="J29" s="56" t="s">
        <v>306</v>
      </c>
      <c r="K29" s="56" t="s">
        <v>59</v>
      </c>
    </row>
    <row r="30" spans="1:11" ht="30" x14ac:dyDescent="0.2">
      <c r="A30" s="53" t="s">
        <v>8</v>
      </c>
      <c r="B30" s="53"/>
      <c r="C30" s="93"/>
      <c r="D30" s="93"/>
      <c r="E30" s="30"/>
      <c r="F30" s="53"/>
      <c r="G30" s="53"/>
      <c r="H30" s="54">
        <v>0</v>
      </c>
      <c r="I30" s="53"/>
      <c r="J30" s="53"/>
      <c r="K30" s="53"/>
    </row>
    <row r="31" spans="1:11" ht="30" x14ac:dyDescent="0.2">
      <c r="A31" s="53" t="s">
        <v>9</v>
      </c>
      <c r="B31" s="53">
        <v>1</v>
      </c>
      <c r="C31" s="93" t="s">
        <v>358</v>
      </c>
      <c r="D31" s="93" t="s">
        <v>359</v>
      </c>
      <c r="E31" s="30">
        <v>24.26</v>
      </c>
      <c r="F31" s="53">
        <v>36</v>
      </c>
      <c r="G31" s="53">
        <v>52</v>
      </c>
      <c r="H31" s="54">
        <v>45414.720000000001</v>
      </c>
      <c r="I31" s="53"/>
      <c r="J31" s="53" t="s">
        <v>360</v>
      </c>
      <c r="K31" s="53">
        <v>12</v>
      </c>
    </row>
    <row r="32" spans="1:11" ht="45" x14ac:dyDescent="0.2">
      <c r="A32" s="53" t="s">
        <v>10</v>
      </c>
      <c r="B32" s="53"/>
      <c r="C32" s="93"/>
      <c r="D32" s="93"/>
      <c r="E32" s="30">
        <v>0</v>
      </c>
      <c r="F32" s="53"/>
      <c r="G32" s="53"/>
      <c r="H32" s="54">
        <v>0</v>
      </c>
      <c r="I32" s="53"/>
      <c r="J32" s="53"/>
      <c r="K32" s="53"/>
    </row>
    <row r="33" spans="1:11" ht="45" x14ac:dyDescent="0.2">
      <c r="A33" s="97" t="s">
        <v>39</v>
      </c>
      <c r="B33" s="97"/>
      <c r="C33" s="98"/>
      <c r="D33" s="98"/>
      <c r="E33" s="99">
        <v>0</v>
      </c>
      <c r="F33" s="97"/>
      <c r="G33" s="97"/>
      <c r="H33" s="81">
        <v>0</v>
      </c>
      <c r="I33" s="97"/>
      <c r="J33" s="97"/>
      <c r="K33" s="97"/>
    </row>
    <row r="34" spans="1:11" x14ac:dyDescent="0.2">
      <c r="A34" s="95"/>
      <c r="B34" s="100">
        <f>SUM(B30:B33)</f>
        <v>1</v>
      </c>
      <c r="C34" s="95"/>
      <c r="D34" s="95"/>
      <c r="E34" s="95"/>
      <c r="F34" s="95"/>
      <c r="G34" s="95"/>
      <c r="H34" s="82">
        <f>SUM(H30:H33)</f>
        <v>45414.720000000001</v>
      </c>
      <c r="I34" s="95"/>
      <c r="J34" s="95"/>
      <c r="K34" s="95"/>
    </row>
  </sheetData>
  <sheetProtection algorithmName="SHA-512" hashValue="r6xpRdoOcwQGkU4ihPiRjsbD6xAdHsuZTdUQYMS0Nb0Ozg/66/EoBCVySGHAdYkANI9qJlD5XaCQIKbwLPIDCg==" saltValue="WJ4Tw9DqqY9Q07apW1hgFQ==" spinCount="100000" sheet="1" objects="1" scenarios="1"/>
  <mergeCells count="18">
    <mergeCell ref="A4:A6"/>
    <mergeCell ref="B4:K4"/>
    <mergeCell ref="B5:B6"/>
    <mergeCell ref="C5:C6"/>
    <mergeCell ref="D5:D6"/>
    <mergeCell ref="E5:E6"/>
    <mergeCell ref="F5:F6"/>
    <mergeCell ref="G5:H5"/>
    <mergeCell ref="I5:K5"/>
    <mergeCell ref="A16:I16"/>
    <mergeCell ref="A25:B25"/>
    <mergeCell ref="A26:B26"/>
    <mergeCell ref="A20:B20"/>
    <mergeCell ref="A21:B21"/>
    <mergeCell ref="A22:B22"/>
    <mergeCell ref="A23:B23"/>
    <mergeCell ref="A24:B24"/>
    <mergeCell ref="D21:I21"/>
  </mergeCells>
  <phoneticPr fontId="7" type="noConversion"/>
  <hyperlinks>
    <hyperlink ref="B4" location="_ftn1" display="_ftn1" xr:uid="{00000000-0004-0000-0200-000000000000}"/>
  </hyperlinks>
  <pageMargins left="0.7" right="0.7" top="0.75" bottom="0.75" header="0.3" footer="0.3"/>
  <pageSetup orientation="portrait" horizontalDpi="4294967292" verticalDpi="4294967292"/>
  <ignoredErrors>
    <ignoredError sqref="F7:F15" unlockedFormula="1"/>
  </ignoredError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47"/>
  <sheetViews>
    <sheetView showGridLines="0" topLeftCell="B1" zoomScale="98" zoomScaleNormal="98" zoomScalePageLayoutView="98" workbookViewId="0">
      <selection activeCell="J12" sqref="J12"/>
    </sheetView>
  </sheetViews>
  <sheetFormatPr defaultColWidth="8.875" defaultRowHeight="15" x14ac:dyDescent="0.2"/>
  <cols>
    <col min="1" max="1" width="62.95703125" customWidth="1"/>
    <col min="2" max="2" width="15.73828125" customWidth="1"/>
    <col min="3" max="3" width="20.3125" customWidth="1"/>
    <col min="4" max="6" width="20.984375" customWidth="1"/>
    <col min="7" max="7" width="24.34765625" customWidth="1"/>
    <col min="8" max="8" width="14.9296875" customWidth="1"/>
    <col min="9" max="9" width="14.796875" customWidth="1"/>
    <col min="10" max="10" width="12.23828125" customWidth="1"/>
    <col min="11" max="11" width="10.35546875" customWidth="1"/>
    <col min="12" max="12" width="13.44921875" customWidth="1"/>
    <col min="13" max="13" width="11.1640625" customWidth="1"/>
  </cols>
  <sheetData>
    <row r="1" spans="1:9" ht="18.75" x14ac:dyDescent="0.25">
      <c r="A1" s="67" t="s">
        <v>207</v>
      </c>
    </row>
    <row r="2" spans="1:9" ht="18.75" x14ac:dyDescent="0.2">
      <c r="B2" s="25"/>
      <c r="C2" s="1"/>
    </row>
    <row r="3" spans="1:9" ht="18.75" x14ac:dyDescent="0.2">
      <c r="A3" s="68" t="s">
        <v>215</v>
      </c>
    </row>
    <row r="4" spans="1:9" ht="28.5" customHeight="1" x14ac:dyDescent="0.2">
      <c r="A4" s="138" t="s">
        <v>25</v>
      </c>
      <c r="B4" s="138" t="s">
        <v>60</v>
      </c>
      <c r="C4" s="138"/>
      <c r="D4" s="138" t="s">
        <v>232</v>
      </c>
      <c r="E4" s="138" t="s">
        <v>62</v>
      </c>
      <c r="F4" s="138"/>
      <c r="G4" s="139" t="s">
        <v>37</v>
      </c>
    </row>
    <row r="5" spans="1:9" ht="36" customHeight="1" x14ac:dyDescent="0.2">
      <c r="A5" s="138"/>
      <c r="B5" s="138"/>
      <c r="C5" s="138"/>
      <c r="D5" s="138"/>
      <c r="E5" s="94" t="s">
        <v>316</v>
      </c>
      <c r="F5" s="94" t="s">
        <v>317</v>
      </c>
      <c r="G5" s="139"/>
    </row>
    <row r="6" spans="1:9" ht="30" customHeight="1" x14ac:dyDescent="0.2">
      <c r="A6" s="20" t="s">
        <v>26</v>
      </c>
      <c r="B6" s="60" t="s">
        <v>61</v>
      </c>
      <c r="C6" s="20"/>
      <c r="D6" s="92" t="s">
        <v>231</v>
      </c>
      <c r="E6" s="93">
        <v>45292</v>
      </c>
      <c r="F6" s="93"/>
      <c r="G6" s="41">
        <v>7000000</v>
      </c>
      <c r="I6" s="3"/>
    </row>
    <row r="7" spans="1:9" ht="30" customHeight="1" x14ac:dyDescent="0.2">
      <c r="A7" s="20" t="s">
        <v>1</v>
      </c>
      <c r="B7" s="60" t="s">
        <v>61</v>
      </c>
      <c r="C7" s="20"/>
      <c r="D7" s="92" t="s">
        <v>231</v>
      </c>
      <c r="E7" s="93">
        <v>45292</v>
      </c>
      <c r="F7" s="93"/>
      <c r="G7" s="41">
        <v>5300000</v>
      </c>
    </row>
    <row r="8" spans="1:9" ht="30" customHeight="1" x14ac:dyDescent="0.2">
      <c r="A8" s="20" t="s">
        <v>2</v>
      </c>
      <c r="B8" s="60" t="s">
        <v>61</v>
      </c>
      <c r="C8" s="20"/>
      <c r="D8" s="92" t="s">
        <v>231</v>
      </c>
      <c r="E8" s="93"/>
      <c r="F8" s="93"/>
      <c r="G8" s="41"/>
    </row>
    <row r="9" spans="1:9" ht="30" customHeight="1" x14ac:dyDescent="0.2">
      <c r="A9" s="20" t="s">
        <v>27</v>
      </c>
      <c r="B9" s="60" t="s">
        <v>61</v>
      </c>
      <c r="C9" s="20"/>
      <c r="D9" s="92" t="s">
        <v>231</v>
      </c>
      <c r="E9" s="93">
        <v>45292</v>
      </c>
      <c r="F9" s="93"/>
      <c r="G9" s="41">
        <v>691220.28</v>
      </c>
    </row>
    <row r="10" spans="1:9" ht="30" customHeight="1" x14ac:dyDescent="0.2">
      <c r="A10" s="20" t="s">
        <v>3</v>
      </c>
      <c r="B10" s="60" t="s">
        <v>61</v>
      </c>
      <c r="C10" s="20"/>
      <c r="D10" s="92" t="s">
        <v>231</v>
      </c>
      <c r="E10" s="93"/>
      <c r="F10" s="93"/>
      <c r="G10" s="41"/>
      <c r="I10" s="3"/>
    </row>
    <row r="11" spans="1:9" ht="30" customHeight="1" x14ac:dyDescent="0.2">
      <c r="A11" s="35" t="s">
        <v>314</v>
      </c>
      <c r="B11" s="95"/>
      <c r="C11" s="95"/>
      <c r="D11" s="92" t="s">
        <v>231</v>
      </c>
      <c r="E11" s="93">
        <v>45139</v>
      </c>
      <c r="F11" s="93"/>
      <c r="G11" s="41">
        <v>1440000</v>
      </c>
      <c r="I11" s="3"/>
    </row>
    <row r="12" spans="1:9" ht="30" customHeight="1" x14ac:dyDescent="0.2">
      <c r="A12" s="20" t="s">
        <v>311</v>
      </c>
      <c r="B12" s="95"/>
      <c r="C12" s="95"/>
      <c r="D12" s="95"/>
      <c r="E12" s="93"/>
      <c r="F12" s="93"/>
      <c r="G12" s="41"/>
      <c r="I12" s="3"/>
    </row>
    <row r="13" spans="1:9" ht="30" customHeight="1" x14ac:dyDescent="0.2">
      <c r="A13" s="20" t="s">
        <v>312</v>
      </c>
      <c r="B13" s="95"/>
      <c r="C13" s="95"/>
      <c r="D13" s="95"/>
      <c r="E13" s="93"/>
      <c r="F13" s="93"/>
      <c r="G13" s="41"/>
      <c r="I13" s="3"/>
    </row>
    <row r="14" spans="1:9" ht="30" customHeight="1" x14ac:dyDescent="0.2">
      <c r="A14" s="95"/>
      <c r="B14" s="95"/>
      <c r="C14" s="95"/>
      <c r="D14" s="95"/>
      <c r="E14" s="95"/>
      <c r="F14" s="80" t="s">
        <v>4</v>
      </c>
      <c r="G14" s="105">
        <f>SUM(G6:G13)</f>
        <v>14431220.279999999</v>
      </c>
      <c r="I14" s="3"/>
    </row>
    <row r="15" spans="1:9" x14ac:dyDescent="0.2">
      <c r="A15" s="23"/>
      <c r="B15" s="23"/>
      <c r="C15" s="23"/>
      <c r="D15" s="23"/>
      <c r="E15" s="23"/>
      <c r="F15" s="23"/>
      <c r="G15" s="23"/>
    </row>
    <row r="17" spans="1:9" ht="18.75" x14ac:dyDescent="0.2">
      <c r="A17" s="68" t="s">
        <v>216</v>
      </c>
      <c r="B17" s="32"/>
      <c r="C17" s="32"/>
      <c r="D17" s="32"/>
      <c r="E17" s="32"/>
      <c r="F17" s="32"/>
      <c r="G17" s="32"/>
      <c r="H17" s="32"/>
      <c r="I17" s="32"/>
    </row>
    <row r="18" spans="1:9" ht="59.25" x14ac:dyDescent="0.2">
      <c r="A18" s="61" t="s">
        <v>28</v>
      </c>
      <c r="B18" s="61" t="s">
        <v>63</v>
      </c>
      <c r="C18" s="61" t="s">
        <v>64</v>
      </c>
      <c r="D18" s="61" t="s">
        <v>65</v>
      </c>
      <c r="E18" s="61" t="s">
        <v>66</v>
      </c>
      <c r="F18" s="61" t="s">
        <v>67</v>
      </c>
      <c r="G18" s="61" t="s">
        <v>58</v>
      </c>
      <c r="H18" s="32"/>
      <c r="I18" s="32"/>
    </row>
    <row r="19" spans="1:9" x14ac:dyDescent="0.2">
      <c r="A19" s="40" t="s">
        <v>313</v>
      </c>
      <c r="B19" s="40">
        <v>12</v>
      </c>
      <c r="C19" s="41">
        <v>19.93</v>
      </c>
      <c r="D19" s="40">
        <v>108</v>
      </c>
      <c r="E19" s="40">
        <v>52</v>
      </c>
      <c r="F19" s="41">
        <v>111926.88</v>
      </c>
      <c r="G19" s="40" t="s">
        <v>361</v>
      </c>
      <c r="H19" s="32"/>
      <c r="I19" s="32"/>
    </row>
    <row r="20" spans="1:9" x14ac:dyDescent="0.2">
      <c r="A20" s="40" t="s">
        <v>9</v>
      </c>
      <c r="B20" s="40">
        <v>8</v>
      </c>
      <c r="C20" s="41">
        <v>22.34</v>
      </c>
      <c r="D20" s="40">
        <v>208</v>
      </c>
      <c r="E20" s="40">
        <v>52</v>
      </c>
      <c r="F20" s="41">
        <v>241629.44</v>
      </c>
      <c r="G20" s="40" t="s">
        <v>361</v>
      </c>
      <c r="H20" s="32"/>
      <c r="I20" s="32"/>
    </row>
    <row r="21" spans="1:9" x14ac:dyDescent="0.2">
      <c r="A21" s="40" t="s">
        <v>9</v>
      </c>
      <c r="B21" s="40">
        <v>1</v>
      </c>
      <c r="C21" s="41">
        <v>19.93</v>
      </c>
      <c r="D21" s="40">
        <v>18</v>
      </c>
      <c r="E21" s="40">
        <v>52</v>
      </c>
      <c r="F21" s="41">
        <v>18654.48</v>
      </c>
      <c r="G21" s="40" t="s">
        <v>361</v>
      </c>
      <c r="H21" s="32"/>
      <c r="I21" s="32"/>
    </row>
    <row r="22" spans="1:9" x14ac:dyDescent="0.2">
      <c r="A22" s="40" t="s">
        <v>9</v>
      </c>
      <c r="B22" s="40">
        <v>1</v>
      </c>
      <c r="C22" s="41">
        <v>22.34</v>
      </c>
      <c r="D22" s="40">
        <v>30</v>
      </c>
      <c r="E22" s="40">
        <v>41</v>
      </c>
      <c r="F22" s="41">
        <v>27855.759999999998</v>
      </c>
      <c r="G22" s="40" t="s">
        <v>361</v>
      </c>
      <c r="H22" s="32"/>
      <c r="I22" s="32"/>
    </row>
    <row r="23" spans="1:9" x14ac:dyDescent="0.2">
      <c r="A23" s="42" t="s">
        <v>53</v>
      </c>
      <c r="B23" s="85">
        <f>SUM(B19:B22)</f>
        <v>22</v>
      </c>
      <c r="C23" s="95"/>
      <c r="D23" s="95"/>
      <c r="E23" s="95"/>
      <c r="F23" s="96">
        <f>SUM(F19:F22)</f>
        <v>400066.56</v>
      </c>
      <c r="G23" s="95"/>
      <c r="H23" s="32"/>
      <c r="I23" s="32"/>
    </row>
    <row r="24" spans="1:9" x14ac:dyDescent="0.2">
      <c r="A24" s="32"/>
      <c r="B24" s="32"/>
      <c r="C24" s="32"/>
      <c r="D24" s="32"/>
      <c r="E24" s="32"/>
      <c r="F24" s="32"/>
      <c r="G24" s="32"/>
      <c r="H24" s="32"/>
      <c r="I24" s="32"/>
    </row>
    <row r="25" spans="1:9" x14ac:dyDescent="0.2">
      <c r="A25" s="32"/>
      <c r="B25" s="32"/>
      <c r="C25" s="32"/>
      <c r="D25" s="32"/>
      <c r="E25" s="32"/>
      <c r="F25" s="32"/>
      <c r="G25" s="32"/>
      <c r="H25" s="32"/>
      <c r="I25" s="32"/>
    </row>
    <row r="26" spans="1:9" ht="18.75" x14ac:dyDescent="0.2">
      <c r="A26" s="68" t="s">
        <v>322</v>
      </c>
      <c r="B26" s="32"/>
      <c r="C26" s="32"/>
      <c r="D26" s="32"/>
      <c r="E26" s="32"/>
      <c r="F26" s="32"/>
      <c r="G26" s="32"/>
      <c r="H26" s="32"/>
      <c r="I26" s="32"/>
    </row>
    <row r="27" spans="1:9" ht="59.25" x14ac:dyDescent="0.2">
      <c r="A27" s="61" t="s">
        <v>28</v>
      </c>
      <c r="B27" s="61" t="s">
        <v>323</v>
      </c>
      <c r="C27" s="61" t="s">
        <v>64</v>
      </c>
      <c r="D27" s="61" t="s">
        <v>65</v>
      </c>
      <c r="E27" s="61" t="s">
        <v>199</v>
      </c>
      <c r="F27" s="61" t="s">
        <v>67</v>
      </c>
      <c r="G27" s="61" t="s">
        <v>246</v>
      </c>
      <c r="H27" s="61" t="s">
        <v>58</v>
      </c>
      <c r="I27" s="32"/>
    </row>
    <row r="28" spans="1:9" ht="30" x14ac:dyDescent="0.2">
      <c r="A28" s="43" t="s">
        <v>68</v>
      </c>
      <c r="B28" s="40">
        <v>1</v>
      </c>
      <c r="C28" s="87">
        <v>24.26</v>
      </c>
      <c r="D28" s="40">
        <v>36</v>
      </c>
      <c r="E28" s="40">
        <v>52</v>
      </c>
      <c r="F28" s="44">
        <v>45414.720000000001</v>
      </c>
      <c r="G28" s="70" t="s">
        <v>10</v>
      </c>
      <c r="H28" s="40" t="s">
        <v>362</v>
      </c>
      <c r="I28" s="32"/>
    </row>
    <row r="29" spans="1:9" ht="15.75" x14ac:dyDescent="0.2">
      <c r="A29" s="43" t="s">
        <v>69</v>
      </c>
      <c r="B29" s="40"/>
      <c r="C29" s="87">
        <v>0</v>
      </c>
      <c r="D29" s="40"/>
      <c r="E29" s="40"/>
      <c r="F29" s="44">
        <v>0</v>
      </c>
      <c r="G29" s="70" t="s">
        <v>231</v>
      </c>
      <c r="H29" s="40"/>
      <c r="I29" s="32"/>
    </row>
    <row r="30" spans="1:9" ht="15.75" x14ac:dyDescent="0.2">
      <c r="A30" s="43" t="s">
        <v>70</v>
      </c>
      <c r="B30" s="40"/>
      <c r="C30" s="87">
        <v>0</v>
      </c>
      <c r="D30" s="40"/>
      <c r="E30" s="40"/>
      <c r="F30" s="44">
        <v>0</v>
      </c>
      <c r="G30" s="70" t="s">
        <v>231</v>
      </c>
      <c r="H30" s="40"/>
      <c r="I30" s="32"/>
    </row>
    <row r="31" spans="1:9" x14ac:dyDescent="0.2">
      <c r="A31" s="43" t="s">
        <v>71</v>
      </c>
      <c r="B31" s="40">
        <v>1</v>
      </c>
      <c r="C31" s="87">
        <v>24.26</v>
      </c>
      <c r="D31" s="40">
        <v>30</v>
      </c>
      <c r="E31" s="40">
        <v>41</v>
      </c>
      <c r="F31" s="44">
        <v>27855.759999999998</v>
      </c>
      <c r="G31" s="70" t="s">
        <v>9</v>
      </c>
      <c r="H31" s="40" t="s">
        <v>361</v>
      </c>
      <c r="I31" s="32"/>
    </row>
    <row r="32" spans="1:9" x14ac:dyDescent="0.2">
      <c r="A32" s="43" t="s">
        <v>71</v>
      </c>
      <c r="B32" s="40">
        <v>2</v>
      </c>
      <c r="C32" s="87">
        <v>24.26</v>
      </c>
      <c r="D32" s="40">
        <v>66</v>
      </c>
      <c r="E32" s="40">
        <v>52</v>
      </c>
      <c r="F32" s="44">
        <v>83260.320000000007</v>
      </c>
      <c r="G32" s="70" t="s">
        <v>9</v>
      </c>
      <c r="H32" s="40" t="s">
        <v>361</v>
      </c>
      <c r="I32" s="32"/>
    </row>
    <row r="33" spans="1:9" ht="15.75" x14ac:dyDescent="0.2">
      <c r="A33" s="43" t="s">
        <v>71</v>
      </c>
      <c r="B33" s="40"/>
      <c r="C33" s="87">
        <v>0</v>
      </c>
      <c r="D33" s="40"/>
      <c r="E33" s="40"/>
      <c r="F33" s="44">
        <v>0</v>
      </c>
      <c r="G33" s="70" t="s">
        <v>231</v>
      </c>
      <c r="H33" s="40"/>
      <c r="I33" s="32"/>
    </row>
    <row r="34" spans="1:9" ht="15.75" x14ac:dyDescent="0.2">
      <c r="A34" s="43" t="s">
        <v>71</v>
      </c>
      <c r="B34" s="40"/>
      <c r="C34" s="87">
        <v>0</v>
      </c>
      <c r="D34" s="40"/>
      <c r="E34" s="40"/>
      <c r="F34" s="44">
        <v>0</v>
      </c>
      <c r="G34" s="70" t="s">
        <v>231</v>
      </c>
      <c r="H34" s="40"/>
      <c r="I34" s="32"/>
    </row>
    <row r="35" spans="1:9" ht="15.75" x14ac:dyDescent="0.2">
      <c r="A35" s="43" t="s">
        <v>71</v>
      </c>
      <c r="B35" s="40"/>
      <c r="C35" s="87">
        <v>0</v>
      </c>
      <c r="D35" s="40"/>
      <c r="E35" s="40"/>
      <c r="F35" s="44">
        <v>0</v>
      </c>
      <c r="G35" s="70" t="s">
        <v>231</v>
      </c>
      <c r="H35" s="40"/>
      <c r="I35" s="32"/>
    </row>
    <row r="36" spans="1:9" ht="15.75" x14ac:dyDescent="0.2">
      <c r="A36" s="43" t="s">
        <v>71</v>
      </c>
      <c r="B36" s="40"/>
      <c r="C36" s="87">
        <v>0</v>
      </c>
      <c r="D36" s="40"/>
      <c r="E36" s="40"/>
      <c r="F36" s="44">
        <v>0</v>
      </c>
      <c r="G36" s="70" t="s">
        <v>231</v>
      </c>
      <c r="H36" s="40"/>
      <c r="I36" s="32"/>
    </row>
    <row r="37" spans="1:9" x14ac:dyDescent="0.2">
      <c r="A37" s="132"/>
      <c r="B37" s="133"/>
      <c r="C37" s="140" t="s">
        <v>31</v>
      </c>
      <c r="D37" s="140"/>
      <c r="E37" s="140"/>
      <c r="F37" s="44">
        <v>0</v>
      </c>
      <c r="G37" s="132"/>
      <c r="H37" s="133"/>
      <c r="I37" s="32"/>
    </row>
    <row r="38" spans="1:9" ht="15.75" customHeight="1" x14ac:dyDescent="0.2">
      <c r="A38" s="134"/>
      <c r="B38" s="135"/>
      <c r="C38" s="140" t="s">
        <v>52</v>
      </c>
      <c r="D38" s="140"/>
      <c r="E38" s="140"/>
      <c r="F38" s="44">
        <v>0</v>
      </c>
      <c r="G38" s="134"/>
      <c r="H38" s="135"/>
      <c r="I38" s="32"/>
    </row>
    <row r="39" spans="1:9" ht="15.75" customHeight="1" x14ac:dyDescent="0.2">
      <c r="A39" s="134"/>
      <c r="B39" s="135"/>
      <c r="C39" s="140" t="s">
        <v>33</v>
      </c>
      <c r="D39" s="140"/>
      <c r="E39" s="140"/>
      <c r="F39" s="44">
        <v>0</v>
      </c>
      <c r="G39" s="134"/>
      <c r="H39" s="135"/>
      <c r="I39" s="32"/>
    </row>
    <row r="40" spans="1:9" x14ac:dyDescent="0.2">
      <c r="A40" s="136"/>
      <c r="B40" s="137"/>
      <c r="C40" s="141" t="s">
        <v>53</v>
      </c>
      <c r="D40" s="141"/>
      <c r="E40" s="141"/>
      <c r="F40" s="96">
        <f>SUM(F28:F39)</f>
        <v>156530.79999999999</v>
      </c>
      <c r="G40" s="136"/>
      <c r="H40" s="137"/>
      <c r="I40" s="32"/>
    </row>
    <row r="41" spans="1:9" x14ac:dyDescent="0.2">
      <c r="A41" s="32"/>
      <c r="B41" s="32"/>
      <c r="C41" s="32"/>
      <c r="D41" s="32"/>
      <c r="E41" s="32"/>
      <c r="F41" s="32"/>
      <c r="G41" s="32"/>
      <c r="H41" s="32"/>
      <c r="I41" s="32"/>
    </row>
    <row r="42" spans="1:9" x14ac:dyDescent="0.2">
      <c r="A42" s="32"/>
      <c r="B42" s="32"/>
      <c r="C42" s="32"/>
      <c r="D42" s="32"/>
      <c r="E42" s="32"/>
      <c r="F42" s="32"/>
      <c r="G42" s="32"/>
      <c r="H42" s="32"/>
      <c r="I42" s="32"/>
    </row>
    <row r="43" spans="1:9" x14ac:dyDescent="0.2">
      <c r="A43" s="32"/>
      <c r="B43" s="32"/>
      <c r="C43" s="32"/>
      <c r="D43" s="32"/>
      <c r="E43" s="32"/>
      <c r="F43" s="32"/>
      <c r="G43" s="32"/>
      <c r="H43" s="32"/>
      <c r="I43" s="32"/>
    </row>
    <row r="44" spans="1:9" x14ac:dyDescent="0.2">
      <c r="A44" s="32"/>
      <c r="B44" s="32"/>
      <c r="C44" s="32"/>
      <c r="D44" s="32"/>
      <c r="E44" s="32"/>
      <c r="F44" s="32"/>
      <c r="G44" s="32"/>
      <c r="H44" s="32"/>
      <c r="I44" s="32"/>
    </row>
    <row r="45" spans="1:9" x14ac:dyDescent="0.2">
      <c r="A45" s="32"/>
      <c r="B45" s="32"/>
      <c r="C45" s="32"/>
      <c r="D45" s="32"/>
      <c r="E45" s="32"/>
      <c r="F45" s="32"/>
      <c r="G45" s="32"/>
      <c r="H45" s="32"/>
      <c r="I45" s="32"/>
    </row>
    <row r="46" spans="1:9" x14ac:dyDescent="0.2">
      <c r="A46" s="32"/>
      <c r="B46" s="32"/>
      <c r="C46" s="32"/>
      <c r="D46" s="32"/>
      <c r="E46" s="32"/>
      <c r="F46" s="32"/>
      <c r="G46" s="32"/>
      <c r="H46" s="32"/>
      <c r="I46" s="32"/>
    </row>
    <row r="47" spans="1:9" x14ac:dyDescent="0.2">
      <c r="A47" s="32"/>
      <c r="B47" s="32"/>
      <c r="C47" s="32"/>
      <c r="D47" s="32"/>
      <c r="E47" s="32"/>
      <c r="F47" s="32"/>
      <c r="G47" s="32"/>
      <c r="H47" s="32"/>
      <c r="I47" s="32"/>
    </row>
  </sheetData>
  <sheetProtection algorithmName="SHA-512" hashValue="2lh2DiE+zSxJNfYaxren9ijEpSdBwCu1QiKjijrpP5tAZTKwXZpdE23MVezE7yAQG4NJ3BhkUUTbvPtL5fSLng==" saltValue="y6Sxy5292lxjx4fU7OxuvA==" spinCount="100000" sheet="1" objects="1" scenarios="1"/>
  <mergeCells count="11">
    <mergeCell ref="A37:B40"/>
    <mergeCell ref="E4:F4"/>
    <mergeCell ref="A4:A5"/>
    <mergeCell ref="G4:G5"/>
    <mergeCell ref="D4:D5"/>
    <mergeCell ref="B4:C5"/>
    <mergeCell ref="G37:H40"/>
    <mergeCell ref="C37:E37"/>
    <mergeCell ref="C38:E38"/>
    <mergeCell ref="C39:E39"/>
    <mergeCell ref="C40:E40"/>
  </mergeCells>
  <pageMargins left="0.7" right="0.7" top="0.75" bottom="0.75" header="0.3" footer="0.3"/>
  <pageSetup scale="56"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Foglio1!$G$1:$G$5</xm:f>
          </x14:formula1>
          <xm:sqref>G28:G36</xm:sqref>
        </x14:dataValidation>
        <x14:dataValidation type="list" allowBlank="1" showInputMessage="1" showErrorMessage="1" xr:uid="{00000000-0002-0000-0300-000001000000}">
          <x14:formula1>
            <xm:f>Foglio1!$G$7:$G$11</xm:f>
          </x14:formula1>
          <xm:sqref>D6:D11</xm:sqref>
        </x14:dataValidation>
      </x14:dataValidation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9"/>
  <sheetViews>
    <sheetView showGridLines="0" topLeftCell="A4" workbookViewId="0">
      <selection activeCell="I14" sqref="I14"/>
    </sheetView>
  </sheetViews>
  <sheetFormatPr defaultColWidth="8.875" defaultRowHeight="15" x14ac:dyDescent="0.2"/>
  <cols>
    <col min="1" max="1" width="36.859375" customWidth="1"/>
    <col min="2" max="2" width="20.3125" customWidth="1"/>
    <col min="3" max="3" width="29.19140625" customWidth="1"/>
    <col min="4" max="4" width="16.41015625" bestFit="1" customWidth="1"/>
    <col min="5" max="5" width="12.375" bestFit="1" customWidth="1"/>
    <col min="6" max="6" width="13.98828125" customWidth="1"/>
    <col min="7" max="7" width="16.54296875" customWidth="1"/>
    <col min="8" max="8" width="17.890625" customWidth="1"/>
    <col min="9" max="9" width="10.22265625" customWidth="1"/>
  </cols>
  <sheetData>
    <row r="1" spans="1:9" ht="18.75" x14ac:dyDescent="0.25">
      <c r="A1" s="67" t="s">
        <v>208</v>
      </c>
    </row>
    <row r="3" spans="1:9" ht="18.75" x14ac:dyDescent="0.2">
      <c r="A3" s="68" t="s">
        <v>217</v>
      </c>
      <c r="B3" s="32"/>
      <c r="C3" s="32"/>
      <c r="D3" s="32"/>
      <c r="E3" s="32"/>
      <c r="F3" s="32"/>
      <c r="G3" s="32"/>
      <c r="H3" s="32"/>
      <c r="I3" s="32"/>
    </row>
    <row r="4" spans="1:9" ht="36.75" customHeight="1" x14ac:dyDescent="0.2">
      <c r="A4" s="146" t="s">
        <v>72</v>
      </c>
      <c r="B4" s="146"/>
      <c r="C4" s="146"/>
      <c r="D4" s="146"/>
      <c r="E4" s="33"/>
      <c r="F4" s="32"/>
      <c r="G4" s="32"/>
      <c r="H4" s="32"/>
      <c r="I4" s="32"/>
    </row>
    <row r="5" spans="1:9" x14ac:dyDescent="0.2">
      <c r="A5" s="34" t="s">
        <v>73</v>
      </c>
      <c r="B5" s="32"/>
      <c r="C5" s="32"/>
      <c r="D5" s="32"/>
      <c r="E5" s="32"/>
      <c r="F5" s="32"/>
      <c r="G5" s="32"/>
      <c r="H5" s="32"/>
      <c r="I5" s="32"/>
    </row>
    <row r="6" spans="1:9" x14ac:dyDescent="0.2">
      <c r="A6" s="32"/>
      <c r="B6" s="32"/>
      <c r="C6" s="32"/>
      <c r="D6" s="32"/>
      <c r="E6" s="32"/>
      <c r="F6" s="32"/>
      <c r="G6" s="32"/>
      <c r="H6" s="32"/>
      <c r="I6" s="32"/>
    </row>
    <row r="7" spans="1:9" ht="18.75" x14ac:dyDescent="0.2">
      <c r="A7" s="68" t="s">
        <v>218</v>
      </c>
      <c r="B7" s="32"/>
      <c r="C7" s="32"/>
      <c r="D7" s="32"/>
      <c r="E7" s="32"/>
      <c r="F7" s="32"/>
      <c r="G7" s="32"/>
      <c r="H7" s="32"/>
      <c r="I7" s="32"/>
    </row>
    <row r="8" spans="1:9" ht="74.25" x14ac:dyDescent="0.2">
      <c r="A8" s="62" t="s">
        <v>28</v>
      </c>
      <c r="B8" s="62" t="s">
        <v>63</v>
      </c>
      <c r="C8" s="62" t="s">
        <v>64</v>
      </c>
      <c r="D8" s="62" t="s">
        <v>65</v>
      </c>
      <c r="E8" s="62" t="s">
        <v>66</v>
      </c>
      <c r="F8" s="62" t="s">
        <v>67</v>
      </c>
      <c r="G8" s="62" t="s">
        <v>233</v>
      </c>
      <c r="H8" s="62" t="s">
        <v>58</v>
      </c>
      <c r="I8" s="62" t="s">
        <v>200</v>
      </c>
    </row>
    <row r="9" spans="1:9" ht="30" x14ac:dyDescent="0.2">
      <c r="A9" s="41" t="s">
        <v>365</v>
      </c>
      <c r="B9" s="41">
        <v>12</v>
      </c>
      <c r="C9" s="41">
        <v>19.93</v>
      </c>
      <c r="D9" s="41">
        <v>108</v>
      </c>
      <c r="E9" s="41">
        <v>52</v>
      </c>
      <c r="F9" s="41">
        <v>111926.88</v>
      </c>
      <c r="G9" s="70" t="s">
        <v>9</v>
      </c>
      <c r="H9" s="41" t="s">
        <v>9</v>
      </c>
      <c r="I9" s="41">
        <v>12</v>
      </c>
    </row>
    <row r="10" spans="1:9" ht="30" x14ac:dyDescent="0.2">
      <c r="A10" s="41" t="s">
        <v>24</v>
      </c>
      <c r="B10" s="41">
        <v>3</v>
      </c>
      <c r="C10" s="41">
        <v>24.26</v>
      </c>
      <c r="D10" s="41">
        <v>90</v>
      </c>
      <c r="E10" s="41">
        <v>52</v>
      </c>
      <c r="F10" s="41">
        <v>113536.8</v>
      </c>
      <c r="G10" s="70" t="s">
        <v>9</v>
      </c>
      <c r="H10" s="41" t="s">
        <v>9</v>
      </c>
      <c r="I10" s="41">
        <v>12</v>
      </c>
    </row>
    <row r="11" spans="1:9" ht="30" x14ac:dyDescent="0.2">
      <c r="A11" s="41" t="s">
        <v>363</v>
      </c>
      <c r="B11" s="41">
        <v>9</v>
      </c>
      <c r="C11" s="41">
        <v>22.34</v>
      </c>
      <c r="D11" s="41">
        <v>238</v>
      </c>
      <c r="E11" s="41">
        <v>52</v>
      </c>
      <c r="F11" s="41">
        <v>269485.2</v>
      </c>
      <c r="G11" s="70" t="s">
        <v>9</v>
      </c>
      <c r="H11" s="41" t="s">
        <v>9</v>
      </c>
      <c r="I11" s="41">
        <v>12</v>
      </c>
    </row>
    <row r="12" spans="1:9" ht="30" x14ac:dyDescent="0.2">
      <c r="A12" s="41" t="s">
        <v>364</v>
      </c>
      <c r="B12" s="41">
        <v>1</v>
      </c>
      <c r="C12" s="41">
        <v>19.93</v>
      </c>
      <c r="D12" s="41">
        <v>18</v>
      </c>
      <c r="E12" s="41">
        <v>52</v>
      </c>
      <c r="F12" s="41">
        <v>18654.48</v>
      </c>
      <c r="G12" s="70" t="s">
        <v>9</v>
      </c>
      <c r="H12" s="41" t="s">
        <v>9</v>
      </c>
      <c r="I12" s="41">
        <v>12</v>
      </c>
    </row>
    <row r="13" spans="1:9" ht="30" x14ac:dyDescent="0.2">
      <c r="A13" s="41" t="s">
        <v>366</v>
      </c>
      <c r="B13" s="41">
        <v>1</v>
      </c>
      <c r="C13" s="41">
        <v>24.26</v>
      </c>
      <c r="D13" s="41">
        <v>30</v>
      </c>
      <c r="E13" s="41">
        <v>41</v>
      </c>
      <c r="F13" s="41">
        <v>30217.360000000001</v>
      </c>
      <c r="G13" s="70" t="s">
        <v>9</v>
      </c>
      <c r="H13" s="41" t="s">
        <v>9</v>
      </c>
      <c r="I13" s="41">
        <v>9</v>
      </c>
    </row>
    <row r="14" spans="1:9" ht="30" x14ac:dyDescent="0.2">
      <c r="A14" s="41" t="s">
        <v>366</v>
      </c>
      <c r="B14" s="41">
        <v>3</v>
      </c>
      <c r="C14" s="41">
        <v>24.26</v>
      </c>
      <c r="D14" s="41">
        <v>102</v>
      </c>
      <c r="E14" s="41">
        <v>52</v>
      </c>
      <c r="F14" s="41">
        <v>128675.04</v>
      </c>
      <c r="G14" s="70" t="s">
        <v>9</v>
      </c>
      <c r="H14" s="41" t="s">
        <v>9</v>
      </c>
      <c r="I14" s="41">
        <v>12</v>
      </c>
    </row>
    <row r="15" spans="1:9" x14ac:dyDescent="0.2">
      <c r="A15" s="145"/>
      <c r="B15" s="145"/>
      <c r="C15" s="147" t="s">
        <v>52</v>
      </c>
      <c r="D15" s="147"/>
      <c r="E15" s="147"/>
      <c r="F15" s="41">
        <v>0</v>
      </c>
      <c r="G15" s="132"/>
      <c r="H15" s="142"/>
      <c r="I15" s="142"/>
    </row>
    <row r="16" spans="1:9" x14ac:dyDescent="0.2">
      <c r="A16" s="145"/>
      <c r="B16" s="145"/>
      <c r="C16" s="147" t="s">
        <v>33</v>
      </c>
      <c r="D16" s="147"/>
      <c r="E16" s="147"/>
      <c r="F16" s="41">
        <v>0</v>
      </c>
      <c r="G16" s="134"/>
      <c r="H16" s="143"/>
      <c r="I16" s="143"/>
    </row>
    <row r="17" spans="1:9" x14ac:dyDescent="0.2">
      <c r="A17" s="145"/>
      <c r="B17" s="145"/>
      <c r="C17" s="95"/>
      <c r="D17" s="95"/>
      <c r="E17" s="95"/>
      <c r="F17" s="106">
        <f>SUM(F9:F16)</f>
        <v>672495.76</v>
      </c>
      <c r="G17" s="136"/>
      <c r="H17" s="144"/>
      <c r="I17" s="144"/>
    </row>
    <row r="18" spans="1:9" x14ac:dyDescent="0.2">
      <c r="A18" s="32"/>
      <c r="B18" s="32"/>
      <c r="C18" s="32"/>
      <c r="D18" s="32"/>
      <c r="E18" s="32"/>
      <c r="F18" s="32"/>
      <c r="G18" s="32"/>
      <c r="H18" s="32"/>
      <c r="I18" s="32"/>
    </row>
    <row r="19" spans="1:9" x14ac:dyDescent="0.2">
      <c r="A19" s="32"/>
      <c r="B19" s="32"/>
      <c r="C19" s="32"/>
      <c r="D19" s="32"/>
      <c r="E19" s="32"/>
      <c r="F19" s="32"/>
      <c r="G19" s="32"/>
      <c r="H19" s="32"/>
      <c r="I19" s="32"/>
    </row>
  </sheetData>
  <sheetProtection algorithmName="SHA-512" hashValue="t2P8jSClcsmycEpGBQXtw/caG83Z12f65q2AYXmlK9iVznW+S0XXn4D3ViVWCR7FPOai0ybpMyz56oOLo3BwCA==" saltValue="frn2II6r51HQBdmkHHYcbA==" spinCount="100000" sheet="1" objects="1" scenarios="1"/>
  <mergeCells count="5">
    <mergeCell ref="G15:I17"/>
    <mergeCell ref="A15:B17"/>
    <mergeCell ref="A4:D4"/>
    <mergeCell ref="C15:E15"/>
    <mergeCell ref="C16:E16"/>
  </mergeCells>
  <pageMargins left="0.7" right="0.7" top="0.75" bottom="0.75" header="0.3" footer="0.3"/>
  <pageSetup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Foglio1!$G$1:$G$5</xm:f>
          </x14:formula1>
          <xm:sqref>G9:H14</xm:sqref>
        </x14:dataValidation>
      </x14:dataValidations>
    </ex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8"/>
  <sheetViews>
    <sheetView showGridLines="0" zoomScale="89" zoomScaleNormal="89" zoomScalePageLayoutView="89" workbookViewId="0">
      <selection activeCell="J8" sqref="J8"/>
    </sheetView>
  </sheetViews>
  <sheetFormatPr defaultColWidth="8.875" defaultRowHeight="15" x14ac:dyDescent="0.2"/>
  <cols>
    <col min="1" max="1" width="61.74609375" bestFit="1" customWidth="1"/>
    <col min="2" max="2" width="45.46875" customWidth="1"/>
    <col min="3" max="3" width="19.1015625" customWidth="1"/>
    <col min="4" max="4" width="11.1640625" customWidth="1"/>
    <col min="5" max="5" width="13.046875" customWidth="1"/>
    <col min="6" max="6" width="10.76171875" customWidth="1"/>
    <col min="7" max="7" width="12.23828125" customWidth="1"/>
    <col min="8" max="8" width="10.35546875" customWidth="1"/>
    <col min="9" max="9" width="13.44921875" customWidth="1"/>
    <col min="10" max="10" width="11.1640625" customWidth="1"/>
  </cols>
  <sheetData>
    <row r="1" spans="1:3" ht="18.75" x14ac:dyDescent="0.25">
      <c r="A1" s="67" t="s">
        <v>209</v>
      </c>
    </row>
    <row r="3" spans="1:3" ht="18.75" x14ac:dyDescent="0.2">
      <c r="A3" s="68" t="s">
        <v>219</v>
      </c>
      <c r="B3" s="32"/>
      <c r="C3" s="32"/>
    </row>
    <row r="4" spans="1:3" ht="19.5" customHeight="1" x14ac:dyDescent="0.2">
      <c r="A4" s="62" t="s">
        <v>22</v>
      </c>
      <c r="B4" s="62" t="s">
        <v>23</v>
      </c>
      <c r="C4" s="62" t="s">
        <v>37</v>
      </c>
    </row>
    <row r="5" spans="1:3" ht="24.95" customHeight="1" x14ac:dyDescent="0.2">
      <c r="A5" s="119"/>
      <c r="B5" s="119"/>
      <c r="C5" s="88"/>
    </row>
    <row r="6" spans="1:3" ht="24.95" customHeight="1" x14ac:dyDescent="0.2">
      <c r="A6" s="119"/>
      <c r="B6" s="119"/>
      <c r="C6" s="88"/>
    </row>
    <row r="7" spans="1:3" ht="29.25" customHeight="1" x14ac:dyDescent="0.2">
      <c r="A7" s="95"/>
      <c r="B7" s="95"/>
      <c r="C7" s="86">
        <f>SUM(C5:C6)</f>
        <v>0</v>
      </c>
    </row>
    <row r="8" spans="1:3" ht="88.5" customHeight="1" x14ac:dyDescent="0.2">
      <c r="A8" s="63" t="s">
        <v>227</v>
      </c>
      <c r="B8" s="148"/>
      <c r="C8" s="149"/>
    </row>
  </sheetData>
  <sheetProtection algorithmName="SHA-512" hashValue="cFw7dLPYWvL+/deyM84BjG4dKs7JyWwPqunqm9st0uZUIHjamdRWaQKyKKnRCnb0apPliWs4J0n7miwI0zOEAg==" saltValue="aLX9vaNcAWxCoCznEI05XA==" spinCount="100000" sheet="1" objects="1" scenarios="1"/>
  <mergeCells count="1">
    <mergeCell ref="B8:C8"/>
  </mergeCells>
  <pageMargins left="0.7" right="0.7" top="0.75" bottom="0.75" header="0.3" footer="0.3"/>
  <pageSetup orientation="portrait" horizontalDpi="4294967292" verticalDpi="4294967292"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36"/>
  <sheetViews>
    <sheetView showGridLines="0" topLeftCell="A2" workbookViewId="0">
      <selection activeCell="A29" sqref="A28:E36"/>
    </sheetView>
  </sheetViews>
  <sheetFormatPr defaultColWidth="8.875" defaultRowHeight="15" x14ac:dyDescent="0.2"/>
  <cols>
    <col min="1" max="1" width="31.74609375" customWidth="1"/>
    <col min="2" max="2" width="17.21875" customWidth="1"/>
    <col min="3" max="3" width="15.87109375" customWidth="1"/>
    <col min="4" max="4" width="20.17578125" customWidth="1"/>
    <col min="5" max="5" width="15.73828125" customWidth="1"/>
    <col min="6" max="6" width="12.23828125" customWidth="1"/>
    <col min="7" max="7" width="10.35546875" customWidth="1"/>
    <col min="8" max="8" width="13.44921875" customWidth="1"/>
    <col min="9" max="9" width="11.1640625" customWidth="1"/>
  </cols>
  <sheetData>
    <row r="1" spans="1:5" ht="18.75" x14ac:dyDescent="0.25">
      <c r="A1" s="67" t="s">
        <v>210</v>
      </c>
    </row>
    <row r="3" spans="1:5" ht="18.75" x14ac:dyDescent="0.2">
      <c r="A3" s="68" t="s">
        <v>220</v>
      </c>
      <c r="B3" s="23"/>
      <c r="C3" s="23"/>
      <c r="D3" s="23"/>
      <c r="E3" s="23"/>
    </row>
    <row r="4" spans="1:5" ht="30" customHeight="1" x14ac:dyDescent="0.2">
      <c r="A4" s="152" t="s">
        <v>12</v>
      </c>
      <c r="B4" s="152" t="s">
        <v>212</v>
      </c>
      <c r="C4" s="152" t="s">
        <v>13</v>
      </c>
      <c r="D4" s="152"/>
      <c r="E4" s="152" t="s">
        <v>36</v>
      </c>
    </row>
    <row r="5" spans="1:5" ht="30" customHeight="1" x14ac:dyDescent="0.2">
      <c r="A5" s="152"/>
      <c r="B5" s="152"/>
      <c r="C5" s="153" t="s">
        <v>232</v>
      </c>
      <c r="D5" s="153"/>
      <c r="E5" s="152"/>
    </row>
    <row r="6" spans="1:5" ht="20.100000000000001" customHeight="1" x14ac:dyDescent="0.2">
      <c r="A6" s="64" t="s">
        <v>14</v>
      </c>
      <c r="B6" s="89"/>
      <c r="C6" s="154" t="s">
        <v>231</v>
      </c>
      <c r="D6" s="155"/>
      <c r="E6" s="90"/>
    </row>
    <row r="7" spans="1:5" ht="20.100000000000001" customHeight="1" x14ac:dyDescent="0.2">
      <c r="A7" s="64" t="s">
        <v>15</v>
      </c>
      <c r="B7" s="89"/>
      <c r="C7" s="154" t="s">
        <v>231</v>
      </c>
      <c r="D7" s="155"/>
      <c r="E7" s="90"/>
    </row>
    <row r="8" spans="1:5" ht="20.100000000000001" customHeight="1" x14ac:dyDescent="0.2">
      <c r="A8" s="64" t="s">
        <v>16</v>
      </c>
      <c r="B8" s="89"/>
      <c r="C8" s="154" t="s">
        <v>231</v>
      </c>
      <c r="D8" s="155"/>
      <c r="E8" s="90"/>
    </row>
    <row r="9" spans="1:5" ht="20.100000000000001" customHeight="1" x14ac:dyDescent="0.2">
      <c r="A9" s="64" t="s">
        <v>17</v>
      </c>
      <c r="B9" s="89"/>
      <c r="C9" s="154" t="s">
        <v>231</v>
      </c>
      <c r="D9" s="155"/>
      <c r="E9" s="90"/>
    </row>
    <row r="10" spans="1:5" ht="20.100000000000001" customHeight="1" x14ac:dyDescent="0.2">
      <c r="A10" s="64" t="s">
        <v>18</v>
      </c>
      <c r="B10" s="89"/>
      <c r="C10" s="154" t="s">
        <v>231</v>
      </c>
      <c r="D10" s="155"/>
      <c r="E10" s="90"/>
    </row>
    <row r="11" spans="1:5" ht="20.100000000000001" customHeight="1" x14ac:dyDescent="0.2">
      <c r="A11" s="64" t="s">
        <v>19</v>
      </c>
      <c r="B11" s="89"/>
      <c r="C11" s="154" t="s">
        <v>231</v>
      </c>
      <c r="D11" s="155"/>
      <c r="E11" s="90"/>
    </row>
    <row r="12" spans="1:5" ht="20.100000000000001" customHeight="1" x14ac:dyDescent="0.2">
      <c r="A12" s="64" t="s">
        <v>4</v>
      </c>
      <c r="B12" s="65">
        <f>SUM(B6:B11)</f>
        <v>0</v>
      </c>
      <c r="C12" s="156"/>
      <c r="D12" s="157"/>
      <c r="E12" s="65">
        <f>SUM(E6:E11)</f>
        <v>0</v>
      </c>
    </row>
    <row r="13" spans="1:5" x14ac:dyDescent="0.2">
      <c r="A13" s="23"/>
      <c r="B13" s="23"/>
      <c r="C13" s="23"/>
      <c r="D13" s="23"/>
      <c r="E13" s="23"/>
    </row>
    <row r="14" spans="1:5" ht="18.75" x14ac:dyDescent="0.2">
      <c r="A14" s="68" t="s">
        <v>221</v>
      </c>
      <c r="B14" s="23"/>
      <c r="C14" s="23"/>
      <c r="D14" s="23"/>
      <c r="E14" s="23"/>
    </row>
    <row r="15" spans="1:5" ht="38.25" customHeight="1" x14ac:dyDescent="0.2">
      <c r="A15" s="152" t="s">
        <v>74</v>
      </c>
      <c r="B15" s="152" t="s">
        <v>229</v>
      </c>
      <c r="C15" s="23"/>
      <c r="D15" s="23"/>
      <c r="E15" s="23"/>
    </row>
    <row r="16" spans="1:5" ht="15" customHeight="1" x14ac:dyDescent="0.2">
      <c r="A16" s="152"/>
      <c r="B16" s="152" t="s">
        <v>75</v>
      </c>
      <c r="C16" s="23"/>
      <c r="D16" s="23"/>
      <c r="E16" s="23"/>
    </row>
    <row r="17" spans="1:5" x14ac:dyDescent="0.2">
      <c r="A17" s="66" t="s">
        <v>76</v>
      </c>
      <c r="B17" s="88"/>
      <c r="C17" s="23"/>
      <c r="D17" s="23"/>
      <c r="E17" s="23"/>
    </row>
    <row r="18" spans="1:5" x14ac:dyDescent="0.2">
      <c r="A18" s="66" t="s">
        <v>228</v>
      </c>
      <c r="B18" s="88"/>
      <c r="C18" s="23"/>
      <c r="D18" s="23"/>
      <c r="E18" s="23"/>
    </row>
    <row r="19" spans="1:5" x14ac:dyDescent="0.2">
      <c r="A19" s="66" t="s">
        <v>30</v>
      </c>
      <c r="B19" s="88"/>
      <c r="C19" s="23"/>
      <c r="D19" s="23"/>
      <c r="E19" s="23"/>
    </row>
    <row r="20" spans="1:5" x14ac:dyDescent="0.2">
      <c r="A20" s="66" t="s">
        <v>32</v>
      </c>
      <c r="B20" s="88"/>
      <c r="C20" s="23"/>
      <c r="D20" s="23"/>
      <c r="E20" s="23"/>
    </row>
    <row r="21" spans="1:5" ht="18" customHeight="1" x14ac:dyDescent="0.2">
      <c r="A21" s="66" t="s">
        <v>77</v>
      </c>
      <c r="B21" s="88"/>
      <c r="C21" s="23"/>
      <c r="D21" s="23"/>
      <c r="E21" s="23"/>
    </row>
    <row r="22" spans="1:5" x14ac:dyDescent="0.2">
      <c r="A22" s="66" t="s">
        <v>78</v>
      </c>
      <c r="B22" s="88"/>
      <c r="C22" s="23"/>
      <c r="D22" s="23"/>
      <c r="E22" s="23"/>
    </row>
    <row r="23" spans="1:5" x14ac:dyDescent="0.2">
      <c r="A23" s="66" t="s">
        <v>79</v>
      </c>
      <c r="B23" s="88"/>
      <c r="C23" s="23"/>
      <c r="D23" s="23"/>
      <c r="E23" s="23"/>
    </row>
    <row r="24" spans="1:5" x14ac:dyDescent="0.2">
      <c r="A24" s="66" t="s">
        <v>80</v>
      </c>
      <c r="B24" s="88"/>
      <c r="C24" s="23"/>
      <c r="D24" s="23"/>
      <c r="E24" s="23"/>
    </row>
    <row r="25" spans="1:5" x14ac:dyDescent="0.2">
      <c r="A25" s="66" t="s">
        <v>315</v>
      </c>
      <c r="B25" s="88"/>
      <c r="C25" s="23"/>
      <c r="D25" s="23"/>
      <c r="E25" s="23"/>
    </row>
    <row r="26" spans="1:5" x14ac:dyDescent="0.2">
      <c r="A26" s="91" t="s">
        <v>53</v>
      </c>
      <c r="B26" s="106">
        <f>SUM(B17:B25)</f>
        <v>0</v>
      </c>
      <c r="C26" s="23"/>
      <c r="D26" s="23"/>
      <c r="E26" s="23"/>
    </row>
    <row r="29" spans="1:5" x14ac:dyDescent="0.2">
      <c r="A29" s="150" t="s">
        <v>222</v>
      </c>
      <c r="B29" s="151"/>
      <c r="C29" s="151"/>
      <c r="D29" s="151"/>
      <c r="E29" s="151"/>
    </row>
    <row r="30" spans="1:5" x14ac:dyDescent="0.2">
      <c r="A30" s="151"/>
      <c r="B30" s="151"/>
      <c r="C30" s="151"/>
      <c r="D30" s="151"/>
      <c r="E30" s="151"/>
    </row>
    <row r="31" spans="1:5" x14ac:dyDescent="0.2">
      <c r="A31" s="151"/>
      <c r="B31" s="151"/>
      <c r="C31" s="151"/>
      <c r="D31" s="151"/>
      <c r="E31" s="151"/>
    </row>
    <row r="32" spans="1:5" x14ac:dyDescent="0.2">
      <c r="A32" s="151"/>
      <c r="B32" s="151"/>
      <c r="C32" s="151"/>
      <c r="D32" s="151"/>
      <c r="E32" s="151"/>
    </row>
    <row r="33" spans="1:5" x14ac:dyDescent="0.2">
      <c r="A33" s="151"/>
      <c r="B33" s="151"/>
      <c r="C33" s="151"/>
      <c r="D33" s="151"/>
      <c r="E33" s="151"/>
    </row>
    <row r="34" spans="1:5" x14ac:dyDescent="0.2">
      <c r="A34" s="151"/>
      <c r="B34" s="151"/>
      <c r="C34" s="151"/>
      <c r="D34" s="151"/>
      <c r="E34" s="151"/>
    </row>
    <row r="35" spans="1:5" x14ac:dyDescent="0.2">
      <c r="A35" s="151"/>
      <c r="B35" s="151"/>
      <c r="C35" s="151"/>
      <c r="D35" s="151"/>
      <c r="E35" s="151"/>
    </row>
    <row r="36" spans="1:5" x14ac:dyDescent="0.2">
      <c r="A36" s="151"/>
      <c r="B36" s="151"/>
      <c r="C36" s="151"/>
      <c r="D36" s="151"/>
      <c r="E36" s="151"/>
    </row>
  </sheetData>
  <sheetProtection algorithmName="SHA-512" hashValue="CTpyS7fattVaijmaDqvL3+14KlglrauWjK5jz5pq1vR0JlKsOtvoAHtiNiL/g8BrYAbbQXS0z4BLaj751R9CmQ==" saltValue="ad9Trq+LgVcFRILseaQ91w==" spinCount="100000" sheet="1" objects="1" scenarios="1"/>
  <mergeCells count="15">
    <mergeCell ref="A29:E36"/>
    <mergeCell ref="E4:E5"/>
    <mergeCell ref="C4:D4"/>
    <mergeCell ref="A15:A16"/>
    <mergeCell ref="B15:B16"/>
    <mergeCell ref="A4:A5"/>
    <mergeCell ref="B4:B5"/>
    <mergeCell ref="C5:D5"/>
    <mergeCell ref="C6:D6"/>
    <mergeCell ref="C7:D7"/>
    <mergeCell ref="C8:D8"/>
    <mergeCell ref="C9:D9"/>
    <mergeCell ref="C10:D10"/>
    <mergeCell ref="C11:D11"/>
    <mergeCell ref="C12:D12"/>
  </mergeCells>
  <pageMargins left="0.7" right="0.7" top="0.75" bottom="0.75" header="0.3" footer="0.3"/>
  <pageSetup orientation="portrait" horizontalDpi="4294967292" verticalDpi="429496729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Foglio1!$G$7:$G$11</xm:f>
          </x14:formula1>
          <xm:sqref>C6:D11</xm:sqref>
        </x14:dataValidation>
      </x14:dataValidations>
    </ex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12"/>
  <sheetViews>
    <sheetView zoomScale="124" zoomScaleNormal="124" zoomScalePageLayoutView="124" workbookViewId="0">
      <selection activeCell="B5" sqref="B5"/>
    </sheetView>
  </sheetViews>
  <sheetFormatPr defaultColWidth="8.875" defaultRowHeight="15" x14ac:dyDescent="0.2"/>
  <cols>
    <col min="1" max="1" width="51.65625" customWidth="1"/>
    <col min="2" max="2" width="19.7734375" bestFit="1" customWidth="1"/>
    <col min="3" max="3" width="10.89453125" customWidth="1"/>
    <col min="4" max="4" width="2.82421875" customWidth="1"/>
  </cols>
  <sheetData>
    <row r="1" spans="1:3" x14ac:dyDescent="0.2">
      <c r="A1" s="69" t="s">
        <v>230</v>
      </c>
      <c r="B1" s="38" t="s">
        <v>318</v>
      </c>
    </row>
    <row r="2" spans="1:3" ht="43.5" customHeight="1" x14ac:dyDescent="0.2">
      <c r="A2" s="17" t="s">
        <v>5</v>
      </c>
      <c r="B2" s="101">
        <f>Sommario!B7</f>
        <v>15149130.76</v>
      </c>
      <c r="C2" s="17" t="s">
        <v>6</v>
      </c>
    </row>
    <row r="3" spans="1:3" ht="30.75" customHeight="1" x14ac:dyDescent="0.2">
      <c r="A3" s="26" t="s">
        <v>201</v>
      </c>
      <c r="B3" s="107">
        <f>'Tab 1'!C26</f>
        <v>45414.720000000001</v>
      </c>
      <c r="C3" s="108">
        <f>IFERROR(B3/$B$2,"")</f>
        <v>2.9978432901189111E-3</v>
      </c>
    </row>
    <row r="4" spans="1:3" ht="29.25" customHeight="1" x14ac:dyDescent="0.2">
      <c r="A4" s="26" t="s">
        <v>202</v>
      </c>
      <c r="B4" s="107">
        <f>'Tab 2'!G14</f>
        <v>14431220.279999999</v>
      </c>
      <c r="C4" s="108">
        <f t="shared" ref="C4:C7" si="0">IFERROR(B4/$B$8,"")</f>
        <v>0.95261045063419858</v>
      </c>
    </row>
    <row r="5" spans="1:3" ht="27.75" customHeight="1" x14ac:dyDescent="0.2">
      <c r="A5" s="26" t="s">
        <v>203</v>
      </c>
      <c r="B5" s="107">
        <f>'Tab 3'!F17</f>
        <v>672495.76</v>
      </c>
      <c r="C5" s="108">
        <f t="shared" si="0"/>
        <v>4.4391706075682456E-2</v>
      </c>
    </row>
    <row r="6" spans="1:3" ht="22.5" customHeight="1" x14ac:dyDescent="0.2">
      <c r="A6" s="26" t="s">
        <v>204</v>
      </c>
      <c r="B6" s="107">
        <f>'Tab 4'!C7</f>
        <v>0</v>
      </c>
      <c r="C6" s="108">
        <f t="shared" si="0"/>
        <v>0</v>
      </c>
    </row>
    <row r="7" spans="1:3" ht="26.25" customHeight="1" x14ac:dyDescent="0.2">
      <c r="A7" s="26" t="s">
        <v>205</v>
      </c>
      <c r="B7" s="31">
        <f>'Tab 5'!B26</f>
        <v>0</v>
      </c>
      <c r="C7" s="108">
        <f t="shared" si="0"/>
        <v>0</v>
      </c>
    </row>
    <row r="8" spans="1:3" ht="27.75" customHeight="1" x14ac:dyDescent="0.2">
      <c r="A8" s="27" t="s">
        <v>319</v>
      </c>
      <c r="B8" s="28">
        <f>SUM(B3:B7)</f>
        <v>15149130.76</v>
      </c>
      <c r="C8" s="29">
        <f>SUM(C3:C7)</f>
        <v>0.99999999999999989</v>
      </c>
    </row>
    <row r="10" spans="1:3" x14ac:dyDescent="0.2">
      <c r="A10" s="102" t="s">
        <v>320</v>
      </c>
      <c r="B10" s="103">
        <f>IFERROR(B2-B8,"")</f>
        <v>0</v>
      </c>
      <c r="C10" s="104">
        <f>100%-C8</f>
        <v>0</v>
      </c>
    </row>
    <row r="12" spans="1:3" x14ac:dyDescent="0.2">
      <c r="A12" s="2"/>
    </row>
  </sheetData>
  <sheetProtection algorithmName="SHA-512" hashValue="FlE3mYmW3Kso3YcWldWzUvkyh/JrkbFLLFSJPtEIGnH9yT96evOuQZPr+9cE2L5FxKZJaSAorkzTcajD1n2jmQ==" saltValue="e+lgh7okYxTI3rH2GqO3Xw==" spinCount="100000" sheet="1" objects="1" scenarios="1"/>
  <pageMargins left="0.7" right="0.7" top="0.75" bottom="0.75" header="0.3" footer="0.3"/>
  <pageSetup orientation="landscape"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58"/>
  <sheetViews>
    <sheetView topLeftCell="A19" workbookViewId="0">
      <selection activeCell="S29" sqref="S29"/>
    </sheetView>
  </sheetViews>
  <sheetFormatPr defaultRowHeight="15" x14ac:dyDescent="0.2"/>
  <cols>
    <col min="1" max="1" width="10.22265625" bestFit="1" customWidth="1"/>
    <col min="2" max="2" width="34.4375" bestFit="1" customWidth="1"/>
    <col min="3" max="3" width="34.4375" customWidth="1"/>
    <col min="4" max="4" width="12.5078125" bestFit="1" customWidth="1"/>
  </cols>
  <sheetData>
    <row r="1" spans="1:4" x14ac:dyDescent="0.2">
      <c r="A1" s="72" t="s">
        <v>247</v>
      </c>
      <c r="B1" s="72" t="s">
        <v>248</v>
      </c>
      <c r="C1" s="72" t="s">
        <v>304</v>
      </c>
      <c r="D1" s="72" t="s">
        <v>4</v>
      </c>
    </row>
    <row r="2" spans="1:4" x14ac:dyDescent="0.2">
      <c r="A2" t="s">
        <v>141</v>
      </c>
      <c r="B2" t="s">
        <v>249</v>
      </c>
      <c r="C2" t="s">
        <v>85</v>
      </c>
      <c r="D2" s="73">
        <v>137286</v>
      </c>
    </row>
    <row r="3" spans="1:4" x14ac:dyDescent="0.2">
      <c r="A3" t="s">
        <v>142</v>
      </c>
      <c r="B3" t="s">
        <v>250</v>
      </c>
      <c r="C3" t="s">
        <v>86</v>
      </c>
      <c r="D3" s="73">
        <v>15699</v>
      </c>
    </row>
    <row r="4" spans="1:4" x14ac:dyDescent="0.2">
      <c r="A4" t="s">
        <v>143</v>
      </c>
      <c r="B4" t="s">
        <v>251</v>
      </c>
      <c r="C4" t="s">
        <v>87</v>
      </c>
      <c r="D4" s="73">
        <v>78354</v>
      </c>
    </row>
    <row r="5" spans="1:4" x14ac:dyDescent="0.2">
      <c r="A5" t="s">
        <v>144</v>
      </c>
      <c r="B5" t="s">
        <v>252</v>
      </c>
      <c r="C5" t="s">
        <v>88</v>
      </c>
      <c r="D5" s="73">
        <v>20682</v>
      </c>
    </row>
    <row r="6" spans="1:4" x14ac:dyDescent="0.2">
      <c r="A6" t="s">
        <v>145</v>
      </c>
      <c r="B6" t="s">
        <v>253</v>
      </c>
      <c r="C6" t="s">
        <v>89</v>
      </c>
      <c r="D6" s="73">
        <v>55660</v>
      </c>
    </row>
    <row r="7" spans="1:4" x14ac:dyDescent="0.2">
      <c r="A7" t="s">
        <v>146</v>
      </c>
      <c r="B7" t="s">
        <v>254</v>
      </c>
      <c r="C7" t="s">
        <v>90</v>
      </c>
      <c r="D7" s="73">
        <v>30219</v>
      </c>
    </row>
    <row r="8" spans="1:4" x14ac:dyDescent="0.2">
      <c r="A8" t="s">
        <v>147</v>
      </c>
      <c r="B8" t="s">
        <v>255</v>
      </c>
      <c r="C8" t="s">
        <v>91</v>
      </c>
      <c r="D8" s="73">
        <v>68067</v>
      </c>
    </row>
    <row r="9" spans="1:4" x14ac:dyDescent="0.2">
      <c r="A9" t="s">
        <v>148</v>
      </c>
      <c r="B9" t="s">
        <v>256</v>
      </c>
      <c r="C9" t="s">
        <v>92</v>
      </c>
      <c r="D9" s="73">
        <v>85714</v>
      </c>
    </row>
    <row r="10" spans="1:4" x14ac:dyDescent="0.2">
      <c r="A10" t="s">
        <v>149</v>
      </c>
      <c r="B10" t="s">
        <v>257</v>
      </c>
      <c r="C10" t="s">
        <v>93</v>
      </c>
      <c r="D10" s="73">
        <v>111247</v>
      </c>
    </row>
    <row r="11" spans="1:4" x14ac:dyDescent="0.2">
      <c r="A11" t="s">
        <v>150</v>
      </c>
      <c r="B11" t="s">
        <v>258</v>
      </c>
      <c r="C11" t="s">
        <v>94</v>
      </c>
      <c r="D11" s="73">
        <v>19136</v>
      </c>
    </row>
    <row r="12" spans="1:4" x14ac:dyDescent="0.2">
      <c r="A12" t="s">
        <v>151</v>
      </c>
      <c r="B12" t="s">
        <v>259</v>
      </c>
      <c r="C12" t="s">
        <v>95</v>
      </c>
      <c r="D12" s="73">
        <v>32602</v>
      </c>
    </row>
    <row r="13" spans="1:4" x14ac:dyDescent="0.2">
      <c r="A13" t="s">
        <v>152</v>
      </c>
      <c r="B13" t="s">
        <v>260</v>
      </c>
      <c r="C13" t="s">
        <v>96</v>
      </c>
      <c r="D13" s="73">
        <v>64299</v>
      </c>
    </row>
    <row r="14" spans="1:4" x14ac:dyDescent="0.2">
      <c r="A14" t="s">
        <v>153</v>
      </c>
      <c r="B14" t="s">
        <v>261</v>
      </c>
      <c r="C14" t="s">
        <v>97</v>
      </c>
      <c r="D14" s="73">
        <v>74567</v>
      </c>
    </row>
    <row r="15" spans="1:4" x14ac:dyDescent="0.2">
      <c r="A15" t="s">
        <v>154</v>
      </c>
      <c r="B15" t="s">
        <v>262</v>
      </c>
      <c r="C15" t="s">
        <v>98</v>
      </c>
      <c r="D15" s="73">
        <v>135427</v>
      </c>
    </row>
    <row r="16" spans="1:4" x14ac:dyDescent="0.2">
      <c r="A16" t="s">
        <v>155</v>
      </c>
      <c r="B16" t="s">
        <v>263</v>
      </c>
      <c r="C16" t="s">
        <v>99</v>
      </c>
      <c r="D16" s="73">
        <v>35762</v>
      </c>
    </row>
    <row r="17" spans="1:4" x14ac:dyDescent="0.2">
      <c r="A17" t="s">
        <v>156</v>
      </c>
      <c r="B17" t="s">
        <v>264</v>
      </c>
      <c r="C17" t="s">
        <v>100</v>
      </c>
      <c r="D17" s="73">
        <v>359860</v>
      </c>
    </row>
    <row r="18" spans="1:4" x14ac:dyDescent="0.2">
      <c r="A18" t="s">
        <v>157</v>
      </c>
      <c r="B18" t="s">
        <v>265</v>
      </c>
      <c r="C18" t="s">
        <v>101</v>
      </c>
      <c r="D18" s="73">
        <v>83393</v>
      </c>
    </row>
    <row r="19" spans="1:4" x14ac:dyDescent="0.2">
      <c r="A19" t="s">
        <v>158</v>
      </c>
      <c r="B19" t="s">
        <v>266</v>
      </c>
      <c r="C19" t="s">
        <v>102</v>
      </c>
      <c r="D19" s="73">
        <v>77343</v>
      </c>
    </row>
    <row r="20" spans="1:4" x14ac:dyDescent="0.2">
      <c r="A20" t="s">
        <v>159</v>
      </c>
      <c r="B20" t="s">
        <v>267</v>
      </c>
      <c r="C20" t="s">
        <v>103</v>
      </c>
      <c r="D20" s="73">
        <v>185380</v>
      </c>
    </row>
    <row r="21" spans="1:4" x14ac:dyDescent="0.2">
      <c r="A21" t="s">
        <v>160</v>
      </c>
      <c r="B21" t="s">
        <v>268</v>
      </c>
      <c r="C21" t="s">
        <v>104</v>
      </c>
      <c r="D21" s="73">
        <v>55883</v>
      </c>
    </row>
    <row r="22" spans="1:4" x14ac:dyDescent="0.2">
      <c r="A22" t="s">
        <v>161</v>
      </c>
      <c r="B22" t="s">
        <v>269</v>
      </c>
      <c r="C22" t="s">
        <v>105</v>
      </c>
      <c r="D22" s="73">
        <v>34337</v>
      </c>
    </row>
    <row r="23" spans="1:4" x14ac:dyDescent="0.2">
      <c r="A23" t="s">
        <v>162</v>
      </c>
      <c r="B23" t="s">
        <v>270</v>
      </c>
      <c r="C23" t="s">
        <v>106</v>
      </c>
      <c r="D23" s="73">
        <v>50418</v>
      </c>
    </row>
    <row r="24" spans="1:4" x14ac:dyDescent="0.2">
      <c r="A24" t="s">
        <v>163</v>
      </c>
      <c r="B24" t="s">
        <v>271</v>
      </c>
      <c r="C24" t="s">
        <v>107</v>
      </c>
      <c r="D24" s="73">
        <v>29869</v>
      </c>
    </row>
    <row r="25" spans="1:4" x14ac:dyDescent="0.2">
      <c r="A25" t="s">
        <v>164</v>
      </c>
      <c r="B25" t="s">
        <v>272</v>
      </c>
      <c r="C25" t="s">
        <v>108</v>
      </c>
      <c r="D25" s="73">
        <v>42941</v>
      </c>
    </row>
    <row r="26" spans="1:4" x14ac:dyDescent="0.2">
      <c r="A26" t="s">
        <v>165</v>
      </c>
      <c r="B26" t="s">
        <v>273</v>
      </c>
      <c r="C26" t="s">
        <v>109</v>
      </c>
      <c r="D26" s="73">
        <v>15100</v>
      </c>
    </row>
    <row r="27" spans="1:4" x14ac:dyDescent="0.2">
      <c r="A27" t="s">
        <v>166</v>
      </c>
      <c r="B27" t="s">
        <v>274</v>
      </c>
      <c r="C27" t="s">
        <v>110</v>
      </c>
      <c r="D27" s="73">
        <v>256977</v>
      </c>
    </row>
    <row r="28" spans="1:4" x14ac:dyDescent="0.2">
      <c r="A28" t="s">
        <v>167</v>
      </c>
      <c r="B28" t="s">
        <v>275</v>
      </c>
      <c r="C28" t="s">
        <v>111</v>
      </c>
      <c r="D28" s="73">
        <v>72425</v>
      </c>
    </row>
    <row r="29" spans="1:4" x14ac:dyDescent="0.2">
      <c r="A29" t="s">
        <v>168</v>
      </c>
      <c r="B29" t="s">
        <v>276</v>
      </c>
      <c r="C29" t="s">
        <v>112</v>
      </c>
      <c r="D29" s="73">
        <v>67293</v>
      </c>
    </row>
    <row r="30" spans="1:4" x14ac:dyDescent="0.2">
      <c r="A30" t="s">
        <v>169</v>
      </c>
      <c r="B30" t="s">
        <v>277</v>
      </c>
      <c r="C30" t="s">
        <v>113</v>
      </c>
      <c r="D30" s="73">
        <v>15139</v>
      </c>
    </row>
    <row r="31" spans="1:4" x14ac:dyDescent="0.2">
      <c r="A31" t="s">
        <v>170</v>
      </c>
      <c r="B31" t="s">
        <v>278</v>
      </c>
      <c r="C31" t="s">
        <v>114</v>
      </c>
      <c r="D31" s="73">
        <v>45335</v>
      </c>
    </row>
    <row r="32" spans="1:4" x14ac:dyDescent="0.2">
      <c r="A32" t="s">
        <v>171</v>
      </c>
      <c r="B32" t="s">
        <v>279</v>
      </c>
      <c r="C32" t="s">
        <v>115</v>
      </c>
      <c r="D32" s="73">
        <v>68343</v>
      </c>
    </row>
    <row r="33" spans="1:4" x14ac:dyDescent="0.2">
      <c r="A33" t="s">
        <v>172</v>
      </c>
      <c r="B33" t="s">
        <v>280</v>
      </c>
      <c r="C33" t="s">
        <v>116</v>
      </c>
      <c r="D33" s="73">
        <v>55355</v>
      </c>
    </row>
    <row r="34" spans="1:4" x14ac:dyDescent="0.2">
      <c r="A34" t="s">
        <v>173</v>
      </c>
      <c r="B34" t="s">
        <v>281</v>
      </c>
      <c r="C34" t="s">
        <v>117</v>
      </c>
      <c r="D34" s="73">
        <v>43338</v>
      </c>
    </row>
    <row r="35" spans="1:4" x14ac:dyDescent="0.2">
      <c r="A35" t="s">
        <v>174</v>
      </c>
      <c r="B35" t="s">
        <v>282</v>
      </c>
      <c r="C35" t="s">
        <v>118</v>
      </c>
      <c r="D35" s="73">
        <v>87200</v>
      </c>
    </row>
    <row r="36" spans="1:4" x14ac:dyDescent="0.2">
      <c r="A36" t="s">
        <v>175</v>
      </c>
      <c r="B36" t="s">
        <v>283</v>
      </c>
      <c r="C36" t="s">
        <v>119</v>
      </c>
      <c r="D36" s="73">
        <v>23017</v>
      </c>
    </row>
    <row r="37" spans="1:4" x14ac:dyDescent="0.2">
      <c r="A37" t="s">
        <v>176</v>
      </c>
      <c r="B37" t="s">
        <v>284</v>
      </c>
      <c r="C37" t="s">
        <v>120</v>
      </c>
      <c r="D37" s="73">
        <v>54266</v>
      </c>
    </row>
    <row r="38" spans="1:4" x14ac:dyDescent="0.2">
      <c r="A38" t="s">
        <v>177</v>
      </c>
      <c r="B38" t="s">
        <v>285</v>
      </c>
      <c r="C38" t="s">
        <v>121</v>
      </c>
      <c r="D38" s="73">
        <v>59118</v>
      </c>
    </row>
    <row r="39" spans="1:4" x14ac:dyDescent="0.2">
      <c r="A39" t="s">
        <v>178</v>
      </c>
      <c r="B39" t="s">
        <v>286</v>
      </c>
      <c r="C39" t="s">
        <v>122</v>
      </c>
      <c r="D39" s="73">
        <v>26070</v>
      </c>
    </row>
    <row r="40" spans="1:4" x14ac:dyDescent="0.2">
      <c r="A40" t="s">
        <v>179</v>
      </c>
      <c r="B40" t="s">
        <v>287</v>
      </c>
      <c r="C40" t="s">
        <v>123</v>
      </c>
      <c r="D40" s="73">
        <v>97172</v>
      </c>
    </row>
    <row r="41" spans="1:4" x14ac:dyDescent="0.2">
      <c r="A41" t="s">
        <v>180</v>
      </c>
      <c r="B41" t="s">
        <v>288</v>
      </c>
      <c r="C41" t="s">
        <v>124</v>
      </c>
      <c r="D41" s="73">
        <v>22680</v>
      </c>
    </row>
    <row r="42" spans="1:4" x14ac:dyDescent="0.2">
      <c r="A42" t="s">
        <v>181</v>
      </c>
      <c r="B42" t="s">
        <v>289</v>
      </c>
      <c r="C42" t="s">
        <v>125</v>
      </c>
      <c r="D42" s="73">
        <v>71033</v>
      </c>
    </row>
    <row r="43" spans="1:4" x14ac:dyDescent="0.2">
      <c r="A43" t="s">
        <v>182</v>
      </c>
      <c r="B43" t="s">
        <v>290</v>
      </c>
      <c r="C43" t="s">
        <v>126</v>
      </c>
      <c r="D43" s="73">
        <v>723568</v>
      </c>
    </row>
    <row r="44" spans="1:4" x14ac:dyDescent="0.2">
      <c r="A44" t="s">
        <v>183</v>
      </c>
      <c r="B44" t="s">
        <v>291</v>
      </c>
      <c r="C44" t="s">
        <v>127</v>
      </c>
      <c r="D44" s="73">
        <v>103908</v>
      </c>
    </row>
    <row r="45" spans="1:4" x14ac:dyDescent="0.2">
      <c r="A45" t="s">
        <v>184</v>
      </c>
      <c r="B45" t="s">
        <v>292</v>
      </c>
      <c r="C45" t="s">
        <v>128</v>
      </c>
      <c r="D45" s="73">
        <v>97739</v>
      </c>
    </row>
    <row r="46" spans="1:4" x14ac:dyDescent="0.2">
      <c r="A46" t="s">
        <v>185</v>
      </c>
      <c r="B46" t="s">
        <v>293</v>
      </c>
      <c r="C46" t="s">
        <v>129</v>
      </c>
      <c r="D46" s="73">
        <v>115489</v>
      </c>
    </row>
    <row r="47" spans="1:4" x14ac:dyDescent="0.2">
      <c r="A47" t="s">
        <v>186</v>
      </c>
      <c r="B47" t="s">
        <v>294</v>
      </c>
      <c r="C47" t="s">
        <v>130</v>
      </c>
      <c r="D47" s="73">
        <v>100729</v>
      </c>
    </row>
    <row r="48" spans="1:4" x14ac:dyDescent="0.2">
      <c r="A48" t="s">
        <v>187</v>
      </c>
      <c r="B48" t="s">
        <v>295</v>
      </c>
      <c r="C48" t="s">
        <v>131</v>
      </c>
      <c r="D48" s="73">
        <v>47829</v>
      </c>
    </row>
    <row r="49" spans="1:4" x14ac:dyDescent="0.2">
      <c r="A49" t="s">
        <v>188</v>
      </c>
      <c r="B49" t="s">
        <v>296</v>
      </c>
      <c r="C49" t="s">
        <v>132</v>
      </c>
      <c r="D49" s="73">
        <v>184748</v>
      </c>
    </row>
    <row r="50" spans="1:4" x14ac:dyDescent="0.2">
      <c r="A50" t="s">
        <v>189</v>
      </c>
      <c r="B50" t="s">
        <v>297</v>
      </c>
      <c r="C50" t="s">
        <v>133</v>
      </c>
      <c r="D50" s="73">
        <v>50432</v>
      </c>
    </row>
    <row r="51" spans="1:4" x14ac:dyDescent="0.2">
      <c r="A51" t="s">
        <v>190</v>
      </c>
      <c r="B51" t="s">
        <v>298</v>
      </c>
      <c r="C51" t="s">
        <v>134</v>
      </c>
      <c r="D51" s="73">
        <v>129440</v>
      </c>
    </row>
    <row r="52" spans="1:4" x14ac:dyDescent="0.2">
      <c r="A52" t="s">
        <v>191</v>
      </c>
      <c r="B52" t="s">
        <v>299</v>
      </c>
      <c r="C52" t="s">
        <v>135</v>
      </c>
      <c r="D52" s="73">
        <v>7352</v>
      </c>
    </row>
    <row r="53" spans="1:4" x14ac:dyDescent="0.2">
      <c r="A53" t="s">
        <v>192</v>
      </c>
      <c r="B53" t="s">
        <v>300</v>
      </c>
      <c r="C53" t="s">
        <v>136</v>
      </c>
      <c r="D53" s="73">
        <v>87712</v>
      </c>
    </row>
    <row r="54" spans="1:4" x14ac:dyDescent="0.2">
      <c r="A54" t="s">
        <v>193</v>
      </c>
      <c r="B54" t="s">
        <v>301</v>
      </c>
      <c r="C54" t="s">
        <v>137</v>
      </c>
      <c r="D54" s="73">
        <v>65562</v>
      </c>
    </row>
    <row r="55" spans="1:4" x14ac:dyDescent="0.2">
      <c r="A55" t="s">
        <v>194</v>
      </c>
      <c r="B55" t="s">
        <v>302</v>
      </c>
      <c r="C55" t="s">
        <v>138</v>
      </c>
      <c r="D55" s="73">
        <v>58196</v>
      </c>
    </row>
    <row r="56" spans="1:4" x14ac:dyDescent="0.2">
      <c r="A56" t="s">
        <v>195</v>
      </c>
      <c r="B56" t="s">
        <v>303</v>
      </c>
      <c r="C56" t="s">
        <v>139</v>
      </c>
      <c r="D56" s="73">
        <v>65306</v>
      </c>
    </row>
    <row r="58" spans="1:4" x14ac:dyDescent="0.2">
      <c r="D58" s="73">
        <f>SUM(D2:D56)</f>
        <v>4802016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 /></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 /></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 /></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 /></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8BF3D285C0AFC4AAE078062DAAE9475" ma:contentTypeVersion="10" ma:contentTypeDescription="Create a new document." ma:contentTypeScope="" ma:versionID="e0677271a8efaf40ebc05c4e4a2fc15c">
  <xsd:schema xmlns:xsd="http://www.w3.org/2001/XMLSchema" xmlns:xs="http://www.w3.org/2001/XMLSchema" xmlns:p="http://schemas.microsoft.com/office/2006/metadata/properties" xmlns:ns2="bbcd3568-6972-46b2-b41d-539985203b43" xmlns:ns3="5cfc0cf2-b8b5-4c79-92d0-83d9fc84d6bd" targetNamespace="http://schemas.microsoft.com/office/2006/metadata/properties" ma:root="true" ma:fieldsID="11f0e3d1a8843a13837b07f3b3e45de2" ns2:_="" ns3:_="">
    <xsd:import namespace="bbcd3568-6972-46b2-b41d-539985203b43"/>
    <xsd:import namespace="5cfc0cf2-b8b5-4c79-92d0-83d9fc84d6b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cd3568-6972-46b2-b41d-539985203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cfc0cf2-b8b5-4c79-92d0-83d9fc84d6b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U D A A B Q S w M E F A A C A A g A / U M X U w A e p 0 + l A A A A 9 Q A A A B I A H A B D b 2 5 m a W c v U G F j a 2 F n Z S 5 4 b W w g o h g A K K A U A A A A A A A A A A A A A A A A A A A A A A A A A A A A e 7 9 7 v 4 1 9 R W 6 O Q l l q U X F m f p 6 t k q G e g Z J C a l 5 y f k p m X r q t U m l J m q 6 F k r 2 d T U B i c n Z i e q o C U H F e s V V F c a a t U k Z J S Y G V v n 5 5 e b l e u b F e f l G 6 v p G B g a F + h K 9 P c H J G a m 6 i b m Z e c U l i X n K q E l x X C m F d S n Y 2 Y R D H 2 B n p W Z r q m Z k A n W S j D x O z 8 c 3 M Q 8 g b A e V A s k i C N s 6 l O S W l R a l 2 m S W 6 n i E 2 + j C u j T 7 U C 3 Y A U E s D B B Q A A g A I A P 1 D F 1 M 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9 Q x d T K I p H u A 4 A A A A R A A A A E w A c A E Z v c m 1 1 b G F z L 1 N l Y 3 R p b 2 4 x L m 0 g o h g A K K A U A A A A A A A A A A A A A A A A A A A A A A A A A A A A K 0 5 N L s n M z 1 M I h t C G 1 g B Q S w E C L Q A U A A I A C A D 9 Q x d T A B 6 n T 6 U A A A D 1 A A A A E g A A A A A A A A A A A A A A A A A A A A A A Q 2 9 u Z m l n L 1 B h Y 2 t h Z 2 U u e G 1 s U E s B A i 0 A F A A C A A g A / U M X U w / K 6 a u k A A A A 6 Q A A A B M A A A A A A A A A A A A A A A A A 8 Q A A A F t D b 2 5 0 Z W 5 0 X 1 R 5 c G V z X S 5 4 b W x Q S w E C L Q A U A A I A C A D 9 Q x d T 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c k r L k F Y 8 e k 6 e n 8 r m X N 0 b t A A A A A A C A A A A A A A Q Z g A A A A E A A C A A A A C 8 T X C e O P I B 4 J 0 r P 2 M 3 X s E M F O 2 c 8 f d Z d q S u p o 3 R 2 b j 9 P A A A A A A O g A A A A A I A A C A A A A A d k Y 9 s I B 5 S H i T / X T Q X G W S X k V 7 O 3 n y 4 l e o R w l y T x q X X c l A A A A D U S 9 q z 0 n K N T O U r c c V T 6 Q m s 8 i / / m c a x 7 I M q E G a q E B e 8 U r h 3 a Z 0 W f j t m e t z i 4 U + B t o W a / x K G j k 6 D p P 3 z V x v U u U 5 0 O e u L J b t F s 6 H b 1 M q I M X 7 k i E A A A A C c E N e X R k e v C f V D t 0 9 X m Y O l v Z / Z T S 2 B 2 g 4 T f t X V S d w k q S G v + u t 7 C a B i R O V K k z 8 P K 1 K 3 T D s 0 3 A w 7 + o 7 u 2 i C l C u z H < / D a t a M a s h u p > 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21DF850-53E7-43EB-B9EC-060A2CCC7927}">
  <ds:schemaRefs>
    <ds:schemaRef ds:uri="http://schemas.microsoft.com/office/2006/metadata/contentType"/>
    <ds:schemaRef ds:uri="http://schemas.microsoft.com/office/2006/metadata/properties/metaAttributes"/>
    <ds:schemaRef ds:uri="http://www.w3.org/2000/xmlns/"/>
    <ds:schemaRef ds:uri="http://www.w3.org/2001/XMLSchema"/>
    <ds:schemaRef ds:uri="bbcd3568-6972-46b2-b41d-539985203b43"/>
    <ds:schemaRef ds:uri="5cfc0cf2-b8b5-4c79-92d0-83d9fc84d6bd"/>
  </ds:schemaRefs>
</ds:datastoreItem>
</file>

<file path=customXml/itemProps2.xml><?xml version="1.0" encoding="utf-8"?>
<ds:datastoreItem xmlns:ds="http://schemas.openxmlformats.org/officeDocument/2006/customXml" ds:itemID="{AF873248-88CE-428F-BDFA-D0168B4EF57C}">
  <ds:schemaRefs>
    <ds:schemaRef ds:uri="http://schemas.microsoft.com/DataMashup"/>
  </ds:schemaRefs>
</ds:datastoreItem>
</file>

<file path=customXml/itemProps3.xml><?xml version="1.0" encoding="utf-8"?>
<ds:datastoreItem xmlns:ds="http://schemas.openxmlformats.org/officeDocument/2006/customXml" ds:itemID="{A7D88BF5-ABA4-4D60-BF87-0AC62BCA19A5}">
  <ds:schemaRefs>
    <ds:schemaRef ds:uri="http://schemas.microsoft.com/office/2006/metadata/properties"/>
    <ds:schemaRef ds:uri="http://www.w3.org/2000/xmlns/"/>
  </ds:schemaRefs>
</ds:datastoreItem>
</file>

<file path=customXml/itemProps4.xml><?xml version="1.0" encoding="utf-8"?>
<ds:datastoreItem xmlns:ds="http://schemas.openxmlformats.org/officeDocument/2006/customXml" ds:itemID="{84E31965-B89B-4B4A-96EB-A71A336C777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Excel Android</Application>
  <DocSecurity>0</DocSecurity>
  <ScaleCrop>false</ScaleCrop>
  <HeadingPairs>
    <vt:vector size="2" baseType="variant">
      <vt:variant>
        <vt:lpstr>Fogli di lavoro</vt:lpstr>
      </vt:variant>
      <vt:variant>
        <vt:i4>11</vt:i4>
      </vt:variant>
    </vt:vector>
  </HeadingPairs>
  <TitlesOfParts>
    <vt:vector size="11" baseType="lpstr">
      <vt:lpstr>Sommario</vt:lpstr>
      <vt:lpstr>Tabella Analisi</vt:lpstr>
      <vt:lpstr>Tab 1</vt:lpstr>
      <vt:lpstr>Tab 2</vt:lpstr>
      <vt:lpstr>Tab 3</vt:lpstr>
      <vt:lpstr>Tab 4</vt:lpstr>
      <vt:lpstr>Tab 5</vt:lpstr>
      <vt:lpstr>Tab_Riepilogo</vt:lpstr>
      <vt:lpstr>Popolazione</vt:lpstr>
      <vt:lpstr>Dati</vt:lpstr>
      <vt:lpstr>Foglio1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Anna Maria Scuzzarella</cp:lastModifiedBy>
  <cp:lastPrinted>2023-07-19T09:05:04Z</cp:lastPrinted>
  <dcterms:created xsi:type="dcterms:W3CDTF">2021-08-03T08:10:06Z</dcterms:created>
  <dcterms:modified xsi:type="dcterms:W3CDTF">2023-07-31T10:05:38Z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c207c75ec48f45bbbd763d1c219ec8d5</vt:lpwstr>
  </property>
  <property fmtid="{D5CDD505-2E9C-101B-9397-08002B2CF9AE}" pid="3" name="ContentTypeId">
    <vt:lpwstr>0x01010058BF3D285C0AFC4AAE078062DAAE9475</vt:lpwstr>
  </property>
</Properties>
</file>